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Z:\Strom\BK8-RPIII (2019-2023)\_Allgemeines_Vorlagen_Muster\Tools\PüS\"/>
    </mc:Choice>
  </mc:AlternateContent>
  <xr:revisionPtr revIDLastSave="0" documentId="13_ncr:1_{5E940370-89C8-4081-81C7-0025DF8CEF29}" xr6:coauthVersionLast="47" xr6:coauthVersionMax="47" xr10:uidLastSave="{00000000-0000-0000-0000-000000000000}"/>
  <bookViews>
    <workbookView xWindow="-28920" yWindow="-120" windowWidth="29040" windowHeight="15360" tabRatio="869" firstSheet="1" activeTab="1" xr2:uid="{00000000-000D-0000-FFFF-FFFF00000000}"/>
  </bookViews>
  <sheets>
    <sheet name="Listen" sheetId="31" state="hidden" r:id="rId1"/>
    <sheet name="A. Allgemeine Informationen" sheetId="2" r:id="rId2"/>
    <sheet name="A1. Umsatzerlöse" sheetId="5" r:id="rId3"/>
    <sheet name="A2. Energiefluss" sheetId="46" r:id="rId4"/>
    <sheet name="B1. Erzielte Erlöse" sheetId="45" r:id="rId5"/>
    <sheet name="B2. vorgelagerte Netzkosten" sheetId="7" r:id="rId6"/>
    <sheet name="B3. dezentrale Einspeisung" sheetId="8" r:id="rId7"/>
    <sheet name="B4. Sonstiges" sheetId="48" r:id="rId8"/>
    <sheet name="C. Saldierung" sheetId="47" r:id="rId9"/>
    <sheet name="D. Erläuterungen" sheetId="40" r:id="rId10"/>
  </sheets>
  <externalReferences>
    <externalReference r:id="rId11"/>
    <externalReference r:id="rId12"/>
  </externalReferences>
  <definedNames>
    <definedName name="___mdstype___" hidden="1">12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7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3" hidden="1">'A2. Energiefluss'!$B$3:$Q$13</definedName>
    <definedName name="_xlnm._FilterDatabase" localSheetId="4" hidden="1">'[1]Betr. Vermögen'!#REF!</definedName>
    <definedName name="_xlnm._FilterDatabase" hidden="1">'[1]Betr. Vermögen'!#REF!</definedName>
    <definedName name="_Key1" localSheetId="3" hidden="1">#REF!</definedName>
    <definedName name="_Key1" localSheetId="4" hidden="1">#REF!</definedName>
    <definedName name="_Key1" hidden="1">#REF!</definedName>
    <definedName name="_Key2" localSheetId="3" hidden="1">#REF!</definedName>
    <definedName name="_Key2" localSheetId="4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localSheetId="4" hidden="1">#REF!</definedName>
    <definedName name="_Sort" hidden="1">#REF!</definedName>
    <definedName name="_Temp" localSheetId="3" hidden="1">'[1]Betr. Vermögen'!#REF!</definedName>
    <definedName name="_Temp" localSheetId="4" hidden="1">'[1]Betr. Vermögen'!#REF!</definedName>
    <definedName name="_Temp" hidden="1">'[1]Betr. Vermögen'!#REF!</definedName>
    <definedName name="a" localSheetId="3" hidden="1">'[1]Betr. Vermögen'!#REF!</definedName>
    <definedName name="a" localSheetId="4" hidden="1">'[1]Betr. Vermögen'!#REF!</definedName>
    <definedName name="a" hidden="1">'[1]Betr. Vermögen'!#REF!</definedName>
    <definedName name="anscount" hidden="1">1</definedName>
    <definedName name="asdf" localSheetId="3" hidden="1">#REF!</definedName>
    <definedName name="asdf" localSheetId="4" hidden="1">#REF!</definedName>
    <definedName name="asdf" hidden="1">#REF!</definedName>
    <definedName name="_xlnm.Print_Area" localSheetId="1">'A. Allgemeine Informationen'!$A$1:$D$18</definedName>
    <definedName name="_xlnm.Print_Area" localSheetId="3">'A2. Energiefluss'!$A$1:$D$2</definedName>
    <definedName name="_xlnm.Print_Area" localSheetId="4">'B1. Erzielte Erlöse'!$B$8:$V$156,'[2]B. Kostenträgerrechnung'!$B$4:$X$14</definedName>
    <definedName name="_xlnm.Print_Area" localSheetId="5">'B2. vorgelagerte Netzkosten'!$A$1:$G$239</definedName>
    <definedName name="_xlnm.Print_Area" localSheetId="6">'B3. dezentrale Einspeisung'!$A$1:$V$173</definedName>
    <definedName name="_xlnm.Print_Titles" localSheetId="5">'B2. vorgelagerte Netzkosten'!$1:$7</definedName>
    <definedName name="ff" localSheetId="3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ff" localSheetId="4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ff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gfhf" hidden="1">'[1]Betr. Vermögen'!#REF!</definedName>
    <definedName name="lkh" localSheetId="3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lkh" localSheetId="4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lkh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löhjlhj" localSheetId="3" hidden="1">{#N/A,#N/A,TRUE,"Hauptabschlußübersicht";#N/A,#N/A,TRUE,"Bilanz -Einzel-";#N/A,#N/A,TRUE,"Bilanz";#N/A,#N/A,TRUE,"GUV -Einzel-";#N/A,#N/A,TRUE,"GUV"}</definedName>
    <definedName name="löhjlhj" localSheetId="4" hidden="1">{#N/A,#N/A,TRUE,"Hauptabschlußübersicht";#N/A,#N/A,TRUE,"Bilanz -Einzel-";#N/A,#N/A,TRUE,"Bilanz";#N/A,#N/A,TRUE,"GUV -Einzel-";#N/A,#N/A,TRUE,"GUV"}</definedName>
    <definedName name="löhjlhj" hidden="1">{#N/A,#N/A,TRUE,"Hauptabschlußübersicht";#N/A,#N/A,TRUE,"Bilanz -Einzel-";#N/A,#N/A,TRUE,"Bilanz";#N/A,#N/A,TRUE,"GUV -Einzel-";#N/A,#N/A,TRUE,"GUV"}</definedName>
    <definedName name="MaxMunk" hidden="1">#REF!</definedName>
    <definedName name="mist" localSheetId="3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mist" localSheetId="4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mist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MS.CreatedAt" hidden="1">"30.06.1998 11:53:43"</definedName>
    <definedName name="MS.CreatedBy" hidden="1">"JMA"</definedName>
    <definedName name="MS.ModifiedAt" hidden="1">"20.04.1999 10:43:12"</definedName>
    <definedName name="MS.ModifiedBy" hidden="1">"RL"</definedName>
    <definedName name="MS.Version" hidden="1">"1.0.2"</definedName>
    <definedName name="neu.Bilanzen." localSheetId="3" hidden="1">{"Bilanzen",#N/A,FALSE,"HAÜ lt. Bf."}</definedName>
    <definedName name="neu.Bilanzen." localSheetId="4" hidden="1">{"Bilanzen",#N/A,FALSE,"HAÜ lt. Bf."}</definedName>
    <definedName name="neu.Bilanzen." hidden="1">{"Bilanzen",#N/A,FALSE,"HAÜ lt. Bf."}</definedName>
    <definedName name="Ralf" localSheetId="3" hidden="1">{#N/A,#N/A,FALSE,"EK_Einnahmengliederung I.Qu.";#N/A,#N/A,FALSE,"EK_Einnahmengliederung I.Prog";#N/A,#N/A,FALSE,"Steuerselbstberechng Ist I.Qu";#N/A,#N/A,FALSE,"Steuerselbstber. I.Prognose";#N/A,#N/A,FALSE,"Zusammenf.Steuerl. Modifikation";#N/A,#N/A,FALSE,"RIFSI I.Quartal";#N/A,#N/A,FALSE,"RIFSI I.Prognose";#N/A,#N/A,FALSE,"Berechng KSt-Minderung I.Qu.";#N/A,#N/A,FALSE,"Berechng KSt-Minderung 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OC";#N/A,#N/A,FALSE,"Ber.Steuerford._verb.";#N/A,#N/A,FALSE,"EK-Gliederung IST";#N/A,#N/A,FALSE,"EK-Gliederung Prognose"}</definedName>
    <definedName name="Ralf" localSheetId="4" hidden="1">{#N/A,#N/A,FALSE,"EK_Einnahmengliederung I.Qu.";#N/A,#N/A,FALSE,"EK_Einnahmengliederung I.Prog";#N/A,#N/A,FALSE,"Steuerselbstberechng Ist I.Qu";#N/A,#N/A,FALSE,"Steuerselbstber. I.Prognose";#N/A,#N/A,FALSE,"Zusammenf.Steuerl. Modifikation";#N/A,#N/A,FALSE,"RIFSI I.Quartal";#N/A,#N/A,FALSE,"RIFSI I.Prognose";#N/A,#N/A,FALSE,"Berechng KSt-Minderung I.Qu.";#N/A,#N/A,FALSE,"Berechng KSt-Minderung 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OC";#N/A,#N/A,FALSE,"Ber.Steuerford._verb.";#N/A,#N/A,FALSE,"EK-Gliederung IST";#N/A,#N/A,FALSE,"EK-Gliederung Prognose"}</definedName>
    <definedName name="Ralf" hidden="1">{#N/A,#N/A,FALSE,"EK_Einnahmengliederung I.Qu.";#N/A,#N/A,FALSE,"EK_Einnahmengliederung I.Prog";#N/A,#N/A,FALSE,"Steuerselbstberechng Ist I.Qu";#N/A,#N/A,FALSE,"Steuerselbstber. I.Prognose";#N/A,#N/A,FALSE,"Zusammenf.Steuerl. Modifikation";#N/A,#N/A,FALSE,"RIFSI I.Quartal";#N/A,#N/A,FALSE,"RIFSI I.Prognose";#N/A,#N/A,FALSE,"Berechng KSt-Minderung I.Qu.";#N/A,#N/A,FALSE,"Berechng KSt-Minderung 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OC";#N/A,#N/A,FALSE,"Ber.Steuerford._verb.";#N/A,#N/A,FALSE,"EK-Gliederung IST";#N/A,#N/A,FALSE,"EK-Gliederung Prognose"}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hrIndnt" hidden="1">1</definedName>
    <definedName name="SAPBEXrevision" hidden="1">1</definedName>
    <definedName name="SAPBEXsysID" hidden="1">"RP7"</definedName>
    <definedName name="SAPBEXwbID" hidden="1">"3NPBM6HGL1PELRT7US4BEYMYF"</definedName>
    <definedName name="SAPsysID" hidden="1">"708C5W7SBKP804JT78WJ0JNKI"</definedName>
    <definedName name="SAPwbID" hidden="1">"ARS"</definedName>
    <definedName name="Tabellenblätter">Listen!$F$2:$F$10</definedName>
    <definedName name="test1" localSheetId="3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test1" localSheetId="4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test1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uiui" localSheetId="3" hidden="1">{#N/A,#N/A,TRUE,"Hauptabschlußübersicht";#N/A,#N/A,TRUE,"Bilanz -Einzel-";#N/A,#N/A,TRUE,"Bilanz";#N/A,#N/A,TRUE,"GUV -Einzel-";#N/A,#N/A,TRUE,"GUV"}</definedName>
    <definedName name="uiui" localSheetId="4" hidden="1">{#N/A,#N/A,TRUE,"Hauptabschlußübersicht";#N/A,#N/A,TRUE,"Bilanz -Einzel-";#N/A,#N/A,TRUE,"Bilanz";#N/A,#N/A,TRUE,"GUV -Einzel-";#N/A,#N/A,TRUE,"GUV"}</definedName>
    <definedName name="uiui" hidden="1">{#N/A,#N/A,TRUE,"Hauptabschlußübersicht";#N/A,#N/A,TRUE,"Bilanz -Einzel-";#N/A,#N/A,TRUE,"Bilanz";#N/A,#N/A,TRUE,"GUV -Einzel-";#N/A,#N/A,TRUE,"GUV"}</definedName>
    <definedName name="üouz" localSheetId="3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üouz" localSheetId="4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üouz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wrn.abc" localSheetId="3" hidden="1">{#N/A,#N/A,FALSE,"EK_Einnahmengliederung I.Qu.";#N/A,#N/A,FALSE,"EK_Einnahmengliederung I.Prog";#N/A,#N/A,FALSE,"Steuerselbstberechng Ist I.Qu";#N/A,#N/A,FALSE,"Steuerselbstber. I.Prognose";#N/A,#N/A,FALSE,"Zusammenf.Steuerl. Modifikation";#N/A,#N/A,FALSE,"RIFSI I.Quartal";#N/A,#N/A,FALSE,"RIFSI I.Prognose";#N/A,#N/A,FALSE,"Berechng KSt-Minderung I.Qu.";#N/A,#N/A,FALSE,"Berechng KSt-Minderung 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OC";#N/A,#N/A,FALSE,"Ber.Steuerford._verb.";#N/A,#N/A,FALSE,"EK-Gliederung IST";#N/A,#N/A,FALSE,"EK-Gliederung Prognose"}</definedName>
    <definedName name="wrn.abc" localSheetId="4" hidden="1">{#N/A,#N/A,FALSE,"EK_Einnahmengliederung I.Qu.";#N/A,#N/A,FALSE,"EK_Einnahmengliederung I.Prog";#N/A,#N/A,FALSE,"Steuerselbstberechng Ist I.Qu";#N/A,#N/A,FALSE,"Steuerselbstber. I.Prognose";#N/A,#N/A,FALSE,"Zusammenf.Steuerl. Modifikation";#N/A,#N/A,FALSE,"RIFSI I.Quartal";#N/A,#N/A,FALSE,"RIFSI I.Prognose";#N/A,#N/A,FALSE,"Berechng KSt-Minderung I.Qu.";#N/A,#N/A,FALSE,"Berechng KSt-Minderung 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OC";#N/A,#N/A,FALSE,"Ber.Steuerford._verb.";#N/A,#N/A,FALSE,"EK-Gliederung IST";#N/A,#N/A,FALSE,"EK-Gliederung Prognose"}</definedName>
    <definedName name="wrn.abc" hidden="1">{#N/A,#N/A,FALSE,"EK_Einnahmengliederung I.Qu.";#N/A,#N/A,FALSE,"EK_Einnahmengliederung I.Prog";#N/A,#N/A,FALSE,"Steuerselbstberechng Ist I.Qu";#N/A,#N/A,FALSE,"Steuerselbstber. I.Prognose";#N/A,#N/A,FALSE,"Zusammenf.Steuerl. Modifikation";#N/A,#N/A,FALSE,"RIFSI I.Quartal";#N/A,#N/A,FALSE,"RIFSI I.Prognose";#N/A,#N/A,FALSE,"Berechng KSt-Minderung I.Qu.";#N/A,#N/A,FALSE,"Berechng KSt-Minderung 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OC";#N/A,#N/A,FALSE,"Ber.Steuerford._verb.";#N/A,#N/A,FALSE,"EK-Gliederung IST";#N/A,#N/A,FALSE,"EK-Gliederung Prognose"}</definedName>
    <definedName name="wrn.I.Quartalplanung." localSheetId="3" hidden="1">{#N/A,#N/A,FALSE,"EK_Einnahmengliederung I.Qu.";#N/A,#N/A,FALSE,"EK_Einnahmengliederung I.Prog";#N/A,#N/A,FALSE,"Steuerselbstberechng Ist I.Qu";#N/A,#N/A,FALSE,"Steuerselbstber. I.Prognose";#N/A,#N/A,FALSE,"Zusammenf.Steuerl. Modifikation";#N/A,#N/A,FALSE,"RIFSI I.Quartal";#N/A,#N/A,FALSE,"RIFSI I.Prognose";#N/A,#N/A,FALSE,"Berechng KSt-Minderung I.Qu.";#N/A,#N/A,FALSE,"Berechng KSt-Minderung 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OC";#N/A,#N/A,FALSE,"Ber.Steuerford._verb.";#N/A,#N/A,FALSE,"EK-Gliederung IST";#N/A,#N/A,FALSE,"EK-Gliederung Prognose"}</definedName>
    <definedName name="wrn.I.Quartalplanung." localSheetId="4" hidden="1">{#N/A,#N/A,FALSE,"EK_Einnahmengliederung I.Qu.";#N/A,#N/A,FALSE,"EK_Einnahmengliederung I.Prog";#N/A,#N/A,FALSE,"Steuerselbstberechng Ist I.Qu";#N/A,#N/A,FALSE,"Steuerselbstber. I.Prognose";#N/A,#N/A,FALSE,"Zusammenf.Steuerl. Modifikation";#N/A,#N/A,FALSE,"RIFSI I.Quartal";#N/A,#N/A,FALSE,"RIFSI I.Prognose";#N/A,#N/A,FALSE,"Berechng KSt-Minderung I.Qu.";#N/A,#N/A,FALSE,"Berechng KSt-Minderung 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OC";#N/A,#N/A,FALSE,"Ber.Steuerford._verb.";#N/A,#N/A,FALSE,"EK-Gliederung IST";#N/A,#N/A,FALSE,"EK-Gliederung Prognose"}</definedName>
    <definedName name="wrn.I.Quartalplanung." hidden="1">{#N/A,#N/A,FALSE,"EK_Einnahmengliederung I.Qu.";#N/A,#N/A,FALSE,"EK_Einnahmengliederung I.Prog";#N/A,#N/A,FALSE,"Steuerselbstberechng Ist I.Qu";#N/A,#N/A,FALSE,"Steuerselbstber. I.Prognose";#N/A,#N/A,FALSE,"Zusammenf.Steuerl. Modifikation";#N/A,#N/A,FALSE,"RIFSI I.Quartal";#N/A,#N/A,FALSE,"RIFSI I.Prognose";#N/A,#N/A,FALSE,"Berechng KSt-Minderung I.Qu.";#N/A,#N/A,FALSE,"Berechng KSt-Minderung 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OC";#N/A,#N/A,FALSE,"Ber.Steuerford._verb.";#N/A,#N/A,FALSE,"EK-Gliederung IST";#N/A,#N/A,FALSE,"EK-Gliederung Prognose"}</definedName>
    <definedName name="wrn.II.._.Quartal." localSheetId="3" hidden="1">{#N/A,#N/A,FALSE,"EK_Einnahmengliederung II.Qu.";#N/A,#N/A,FALSE,"EK_Einnahmengliederung II.Prog";#N/A,#N/A,FALSE,"Steuerselbstberechng Ist II.Qu";#N/A,#N/A,FALSE,"Steuerselbstber. II.Prognose";#N/A,#N/A,FALSE,"Zusammenf.Steuerl. Modifikation";#N/A,#N/A,FALSE,"RIFSI II.Quartal";#N/A,#N/A,FALSE,"RIFSI II.Prognose";#N/A,#N/A,FALSE,"Berechng KSt-Minderung II.Qu.";#N/A,#N/A,FALSE,"Berechng KSt-Minderung II.Prog.";#N/A,#N/A,FALSE,"RWE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OC"}</definedName>
    <definedName name="wrn.II.._.Quartal." localSheetId="4" hidden="1">{#N/A,#N/A,FALSE,"EK_Einnahmengliederung II.Qu.";#N/A,#N/A,FALSE,"EK_Einnahmengliederung II.Prog";#N/A,#N/A,FALSE,"Steuerselbstberechng Ist II.Qu";#N/A,#N/A,FALSE,"Steuerselbstber. II.Prognose";#N/A,#N/A,FALSE,"Zusammenf.Steuerl. Modifikation";#N/A,#N/A,FALSE,"RIFSI II.Quartal";#N/A,#N/A,FALSE,"RIFSI II.Prognose";#N/A,#N/A,FALSE,"Berechng KSt-Minderung II.Qu.";#N/A,#N/A,FALSE,"Berechng KSt-Minderung II.Prog.";#N/A,#N/A,FALSE,"RWE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OC"}</definedName>
    <definedName name="wrn.II.._.Quartal." hidden="1">{#N/A,#N/A,FALSE,"EK_Einnahmengliederung II.Qu.";#N/A,#N/A,FALSE,"EK_Einnahmengliederung II.Prog";#N/A,#N/A,FALSE,"Steuerselbstberechng Ist II.Qu";#N/A,#N/A,FALSE,"Steuerselbstber. II.Prognose";#N/A,#N/A,FALSE,"Zusammenf.Steuerl. Modifikation";#N/A,#N/A,FALSE,"RIFSI II.Quartal";#N/A,#N/A,FALSE,"RIFSI II.Prognose";#N/A,#N/A,FALSE,"Berechng KSt-Minderung II.Qu.";#N/A,#N/A,FALSE,"Berechng KSt-Minderung II.Prog.";#N/A,#N/A,FALSE,"RWE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OC"}</definedName>
    <definedName name="wrn.III.Quartal._.1998_99." localSheetId="3" hidden="1">{#N/A,#N/A,FALSE,"EK_Einnahmengliederung III.Qu.";#N/A,#N/A,FALSE,"EK_Einnahmengliederung III.Prog";#N/A,#N/A,FALSE,"Steuerselbstberechng Ist III.Qu";#N/A,#N/A,FALSE,"Steuerselbstber. III.Prognose";#N/A,#N/A,FALSE,"Zusammenf.Steuerl. Modifikation";#N/A,#N/A,FALSE,"RIFSI III.Quartal";#N/A,#N/A,FALSE,"RIFSI III.Prognose";#N/A,#N/A,FALSE,"Berechng KSt-Minderung III.Qu.";#N/A,#N/A,FALSE,"Berechng KSt-Minderung III.Prog";#N/A,#N/A,FALSE,"RWE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OC";#N/A,#N/A,FALSE,"Ber.Steuerford._verb."}</definedName>
    <definedName name="wrn.III.Quartal._.1998_99." localSheetId="4" hidden="1">{#N/A,#N/A,FALSE,"EK_Einnahmengliederung III.Qu.";#N/A,#N/A,FALSE,"EK_Einnahmengliederung III.Prog";#N/A,#N/A,FALSE,"Steuerselbstberechng Ist III.Qu";#N/A,#N/A,FALSE,"Steuerselbstber. III.Prognose";#N/A,#N/A,FALSE,"Zusammenf.Steuerl. Modifikation";#N/A,#N/A,FALSE,"RIFSI III.Quartal";#N/A,#N/A,FALSE,"RIFSI III.Prognose";#N/A,#N/A,FALSE,"Berechng KSt-Minderung III.Qu.";#N/A,#N/A,FALSE,"Berechng KSt-Minderung III.Prog";#N/A,#N/A,FALSE,"RWE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OC";#N/A,#N/A,FALSE,"Ber.Steuerford._verb."}</definedName>
    <definedName name="wrn.III.Quartal._.1998_99." hidden="1">{#N/A,#N/A,FALSE,"EK_Einnahmengliederung III.Qu.";#N/A,#N/A,FALSE,"EK_Einnahmengliederung III.Prog";#N/A,#N/A,FALSE,"Steuerselbstberechng Ist III.Qu";#N/A,#N/A,FALSE,"Steuerselbstber. III.Prognose";#N/A,#N/A,FALSE,"Zusammenf.Steuerl. Modifikation";#N/A,#N/A,FALSE,"RIFSI III.Quartal";#N/A,#N/A,FALSE,"RIFSI III.Prognose";#N/A,#N/A,FALSE,"Berechng KSt-Minderung III.Qu.";#N/A,#N/A,FALSE,"Berechng KSt-Minderung III.Prog";#N/A,#N/A,FALSE,"RWE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OC";#N/A,#N/A,FALSE,"Ber.Steuerford._verb."}</definedName>
    <definedName name="wrn.Jahrabschl._1996._.EWS2." localSheetId="3" hidden="1">{#N/A,#N/A,TRUE,"Hauptabschlußübersicht";#N/A,#N/A,TRUE,"Bilanz -Einzel-";#N/A,#N/A,TRUE,"Bilanz";#N/A,#N/A,TRUE,"GUV -Einzel-";#N/A,#N/A,TRUE,"GUV"}</definedName>
    <definedName name="wrn.Jahrabschl._1996._.EWS2." localSheetId="4" hidden="1">{#N/A,#N/A,TRUE,"Hauptabschlußübersicht";#N/A,#N/A,TRUE,"Bilanz -Einzel-";#N/A,#N/A,TRUE,"Bilanz";#N/A,#N/A,TRUE,"GUV -Einzel-";#N/A,#N/A,TRUE,"GUV"}</definedName>
    <definedName name="wrn.Jahrabschl._1996._.EWS2." hidden="1">{#N/A,#N/A,TRUE,"Hauptabschlußübersicht";#N/A,#N/A,TRUE,"Bilanz -Einzel-";#N/A,#N/A,TRUE,"Bilanz";#N/A,#N/A,TRUE,"GUV -Einzel-";#N/A,#N/A,TRUE,"GUV"}</definedName>
    <definedName name="wrn.Jahresabschluß." localSheetId="3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wrn.Jahresabschluß." localSheetId="4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wrn.Jahresabschluß.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wrn.Jahresabschluß._.1996._.EWS." localSheetId="3" hidden="1">{#N/A,#N/A,TRUE,"Hauptabschlußübersicht";#N/A,#N/A,TRUE,"Bilanz -Einzel-";#N/A,#N/A,TRUE,"Bilanz";#N/A,#N/A,TRUE,"GUV -Einzel-";#N/A,#N/A,TRUE,"GUV"}</definedName>
    <definedName name="wrn.Jahresabschluß._.1996._.EWS." localSheetId="4" hidden="1">{#N/A,#N/A,TRUE,"Hauptabschlußübersicht";#N/A,#N/A,TRUE,"Bilanz -Einzel-";#N/A,#N/A,TRUE,"Bilanz";#N/A,#N/A,TRUE,"GUV -Einzel-";#N/A,#N/A,TRUE,"GUV"}</definedName>
    <definedName name="wrn.Jahresabschluß._.1996._.EWS." hidden="1">{#N/A,#N/A,TRUE,"Hauptabschlußübersicht";#N/A,#N/A,TRUE,"Bilanz -Einzel-";#N/A,#N/A,TRUE,"Bilanz";#N/A,#N/A,TRUE,"GUV -Einzel-";#N/A,#N/A,TRUE,"GUV"}</definedName>
    <definedName name="wrn.Jahresabschluß2" localSheetId="3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wrn.Jahresabschluß2" localSheetId="4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wrn.Jahresabschluß2" hidden="1">{#N/A,#N/A,TRUE,"Hauptabschlußübersicht";#N/A,#N/A,TRUE,"GUV ";#N/A,#N/A,TRUE,"G.u.V. -Einzel-";#N/A,#N/A,TRUE,"Bilanz ";#N/A,#N/A,TRUE,"Bilanz -Einzel-";#N/A,#N/A,TRUE,"Erfolgsübersicht";#N/A,#N/A,TRUE,"Erläuterungen Erfolgsübersicht";#N/A,#N/A,TRUE,"Kostenst.-Aufteilung";#N/A,#N/A,TRUE,"Dreijahresvergleich";#N/A,#N/A,TRUE,"Bilanzaufbereitung";#N/A,#N/A,TRUE,"Erfolgsrechnung"}</definedName>
    <definedName name="wrnabcd" localSheetId="3" hidden="1">{#N/A,#N/A,FALSE,"EK_Einnahmengliederung II.Qu.";#N/A,#N/A,FALSE,"EK_Einnahmengliederung II.Prog";#N/A,#N/A,FALSE,"Steuerselbstberechng Ist II.Qu";#N/A,#N/A,FALSE,"Steuerselbstber. II.Prognose";#N/A,#N/A,FALSE,"Zusammenf.Steuerl. Modifikation";#N/A,#N/A,FALSE,"RIFSI II.Quartal";#N/A,#N/A,FALSE,"RIFSI II.Prognose";#N/A,#N/A,FALSE,"Berechng KSt-Minderung II.Qu.";#N/A,#N/A,FALSE,"Berechng KSt-Minderung II.Prog.";#N/A,#N/A,FALSE,"RWE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OC"}</definedName>
    <definedName name="wrnabcd" localSheetId="4" hidden="1">{#N/A,#N/A,FALSE,"EK_Einnahmengliederung II.Qu.";#N/A,#N/A,FALSE,"EK_Einnahmengliederung II.Prog";#N/A,#N/A,FALSE,"Steuerselbstberechng Ist II.Qu";#N/A,#N/A,FALSE,"Steuerselbstber. II.Prognose";#N/A,#N/A,FALSE,"Zusammenf.Steuerl. Modifikation";#N/A,#N/A,FALSE,"RIFSI II.Quartal";#N/A,#N/A,FALSE,"RIFSI II.Prognose";#N/A,#N/A,FALSE,"Berechng KSt-Minderung II.Qu.";#N/A,#N/A,FALSE,"Berechng KSt-Minderung II.Prog.";#N/A,#N/A,FALSE,"RWE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OC"}</definedName>
    <definedName name="wrnabcd" hidden="1">{#N/A,#N/A,FALSE,"EK_Einnahmengliederung II.Qu.";#N/A,#N/A,FALSE,"EK_Einnahmengliederung II.Prog";#N/A,#N/A,FALSE,"Steuerselbstberechng Ist II.Qu";#N/A,#N/A,FALSE,"Steuerselbstber. II.Prognose";#N/A,#N/A,FALSE,"Zusammenf.Steuerl. Modifikation";#N/A,#N/A,FALSE,"RIFSI II.Quartal";#N/A,#N/A,FALSE,"RIFSI II.Prognose";#N/A,#N/A,FALSE,"Berechng KSt-Minderung II.Qu.";#N/A,#N/A,FALSE,"Berechng KSt-Minderung II.Prog.";#N/A,#N/A,FALSE,"RWE AG";#N/A,#N/A,FALSE,"RWE Energie AG";#N/A,#N/A,FALSE,"Rheinbraun AG";#N/A,#N/A,FALSE,"RWE-DEA AG";#N/A,#N/A,FALSE,"RWE Umwelt AG ";#N/A,#N/A,FALSE,"Rhenas GmbH";#N/A,#N/A,FALSE,"RWE Telliance";#N/A,#N/A,FALSE,"Nukem GmbH";#N/A,#N/A,FALSE,"VM";#N/A,#N/A,FALSE,"MIT &amp; OC"}</definedName>
    <definedName name="Z_249DF39F_9076_11D4_868F_4000A8B00620_.wvu.Cols" localSheetId="3" hidden="1">#REF!,#REF!</definedName>
    <definedName name="Z_249DF39F_9076_11D4_868F_4000A8B00620_.wvu.Cols" localSheetId="4" hidden="1">#REF!,#REF!</definedName>
    <definedName name="Z_249DF39F_9076_11D4_868F_4000A8B00620_.wvu.Cols" hidden="1">#REF!,#REF!</definedName>
    <definedName name="Z_303BE211_E20A_11D4_82A3_0050DA45D0C4_.wvu.Cols" localSheetId="3" hidden="1">#REF!,#REF!</definedName>
    <definedName name="Z_303BE211_E20A_11D4_82A3_0050DA45D0C4_.wvu.Cols" localSheetId="4" hidden="1">#REF!,#REF!</definedName>
    <definedName name="Z_303BE211_E20A_11D4_82A3_0050DA45D0C4_.wvu.Cols" hidden="1">#REF!,#REF!</definedName>
    <definedName name="Z_50924363_E148_11D4_8386_00A024B7DCCF_.wvu.Cols" localSheetId="3" hidden="1">#REF!,#REF!</definedName>
    <definedName name="Z_50924363_E148_11D4_8386_00A024B7DCCF_.wvu.Cols" localSheetId="4" hidden="1">#REF!,#REF!</definedName>
    <definedName name="Z_50924363_E148_11D4_8386_00A024B7DCCF_.wvu.Cols" hidden="1">#REF!,#REF!</definedName>
    <definedName name="Z_7F6F393A_2E90_4C6C_8A16_D5729A43DE4E_.wvu.PrintTitles" localSheetId="4" hidden="1">'B1. Erzielte Erlöse'!$B:$B</definedName>
    <definedName name="Z_AB984B78_CF90_47D3_BD7F_5805A1C1409B_.wvu.PrintArea" localSheetId="1" hidden="1">'A. Allgemeine Informationen'!$A$1:$D$18</definedName>
    <definedName name="Z_AB984B78_CF90_47D3_BD7F_5805A1C1409B_.wvu.PrintArea" localSheetId="2" hidden="1">'A1. Umsatzerlöse'!#REF!</definedName>
    <definedName name="Z_AB984B78_CF90_47D3_BD7F_5805A1C1409B_.wvu.PrintArea" localSheetId="0" hidden="1">Listen!#REF!</definedName>
    <definedName name="Z_AB984B78_CF90_47D3_BD7F_5805A1C1409B_.wvu.PrintTitles" localSheetId="5" hidden="1">'B2. vorgelagerte Netzkosten'!$1:$7</definedName>
    <definedName name="Z_AC4F8701_E140_11D4_83B5_00A024874AD6_.wvu.Cols" localSheetId="3" hidden="1">#REF!,#REF!</definedName>
    <definedName name="Z_AC4F8701_E140_11D4_83B5_00A024874AD6_.wvu.Cols" localSheetId="4" hidden="1">#REF!,#REF!</definedName>
    <definedName name="Z_AC4F8701_E140_11D4_83B5_00A024874AD6_.wvu.Cols" hidden="1">#REF!,#REF!</definedName>
    <definedName name="Z_F8F6F2D1_E161_11D4_82CF_0050DA45CF23_.wvu.Cols" localSheetId="3" hidden="1">#REF!,#REF!</definedName>
    <definedName name="Z_F8F6F2D1_E161_11D4_82CF_0050DA45CF23_.wvu.Cols" localSheetId="4" hidden="1">#REF!,#REF!</definedName>
    <definedName name="Z_F8F6F2D1_E161_11D4_82CF_0050DA45CF23_.wvu.Cols" hidden="1">#REF!,#REF!</definedName>
    <definedName name="Z_FF7014B8_726F_4A88_B434_EC34DD9149F9_.wvu.PrintArea" localSheetId="1" hidden="1">'A. Allgemeine Informationen'!$A$1:$D$18</definedName>
    <definedName name="Z_FF7014B8_726F_4A88_B434_EC34DD9149F9_.wvu.PrintArea" localSheetId="2" hidden="1">'A1. Umsatzerlöse'!#REF!</definedName>
    <definedName name="Z_FF7014B8_726F_4A88_B434_EC34DD9149F9_.wvu.PrintArea" localSheetId="3" hidden="1">'A2. Energiefluss'!$A$1:$D$2</definedName>
    <definedName name="Z_FF7014B8_726F_4A88_B434_EC34DD9149F9_.wvu.PrintArea" localSheetId="5" hidden="1">'B2. vorgelagerte Netzkosten'!$A$1:$G$238</definedName>
    <definedName name="Z_FF7014B8_726F_4A88_B434_EC34DD9149F9_.wvu.PrintArea" localSheetId="6" hidden="1">'B3. dezentrale Einspeisung'!$A$1:$M$66</definedName>
    <definedName name="Z_FF7014B8_726F_4A88_B434_EC34DD9149F9_.wvu.PrintArea" localSheetId="0" hidden="1">Listen!#REF!</definedName>
  </definedNames>
  <calcPr calcId="191029"/>
  <customWorkbookViews>
    <customWorkbookView name="610-12 - Persönliche Ansicht" guid="{FF7014B8-726F-4A88-B434-EC34DD9149F9}" mergeInterval="0" personalView="1" maximized="1" windowWidth="1920" windowHeight="875" tabRatio="770" activeSheetId="6" showComments="commIndAndComment"/>
    <customWorkbookView name="610-8 - Persönliche Ansicht" guid="{AB984B78-CF90-47D3-BD7F-5805A1C1409B}" mergeInterval="0" personalView="1" maximized="1" windowWidth="1920" windowHeight="895" tabRatio="945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81" i="45" l="1"/>
  <c r="P127" i="45" l="1"/>
  <c r="L12" i="46" l="1"/>
  <c r="L8" i="46"/>
  <c r="L9" i="46"/>
  <c r="L10" i="46"/>
  <c r="L11" i="46"/>
  <c r="L7" i="46"/>
  <c r="J12" i="46"/>
  <c r="K12" i="46" l="1"/>
  <c r="K11" i="46"/>
  <c r="K10" i="46"/>
  <c r="K8" i="46"/>
  <c r="K9" i="46"/>
  <c r="K7" i="46"/>
  <c r="B1" i="46"/>
  <c r="P164" i="45"/>
  <c r="D162" i="45"/>
  <c r="C162" i="45"/>
  <c r="P162" i="45" s="1"/>
  <c r="F161" i="45"/>
  <c r="E161" i="45"/>
  <c r="D161" i="45"/>
  <c r="C161" i="45"/>
  <c r="P161" i="45" s="1"/>
  <c r="F160" i="45"/>
  <c r="E160" i="45"/>
  <c r="D160" i="45"/>
  <c r="C160" i="45"/>
  <c r="P160" i="45" s="1"/>
  <c r="F159" i="45"/>
  <c r="E159" i="45"/>
  <c r="P159" i="45" s="1"/>
  <c r="D159" i="45"/>
  <c r="C159" i="45"/>
  <c r="F158" i="45"/>
  <c r="E158" i="45"/>
  <c r="D158" i="45"/>
  <c r="C158" i="45"/>
  <c r="P158" i="45" s="1"/>
  <c r="P157" i="45"/>
  <c r="F157" i="45"/>
  <c r="E157" i="45"/>
  <c r="D157" i="45"/>
  <c r="C157" i="45"/>
  <c r="F156" i="45"/>
  <c r="E156" i="45"/>
  <c r="D156" i="45"/>
  <c r="P156" i="45" s="1"/>
  <c r="C156" i="45"/>
  <c r="K153" i="45"/>
  <c r="P153" i="45" s="1"/>
  <c r="C153" i="45"/>
  <c r="K152" i="45"/>
  <c r="C152" i="45"/>
  <c r="P152" i="45" s="1"/>
  <c r="P151" i="45"/>
  <c r="K151" i="45"/>
  <c r="C151" i="45"/>
  <c r="P150" i="45"/>
  <c r="K150" i="45"/>
  <c r="C150" i="45"/>
  <c r="K149" i="45"/>
  <c r="C149" i="45"/>
  <c r="P149" i="45" s="1"/>
  <c r="K148" i="45"/>
  <c r="C148" i="45"/>
  <c r="P148" i="45" s="1"/>
  <c r="P145" i="45"/>
  <c r="P144" i="45"/>
  <c r="P143" i="45"/>
  <c r="P142" i="45"/>
  <c r="P141" i="45"/>
  <c r="P140" i="45"/>
  <c r="P137" i="45"/>
  <c r="P136" i="45"/>
  <c r="P135" i="45"/>
  <c r="P134" i="45"/>
  <c r="P133" i="45"/>
  <c r="P132" i="45"/>
  <c r="D124" i="45"/>
  <c r="C124" i="45"/>
  <c r="D123" i="45"/>
  <c r="C123" i="45"/>
  <c r="D122" i="45"/>
  <c r="C122" i="45"/>
  <c r="D121" i="45"/>
  <c r="C121" i="45"/>
  <c r="P121" i="45" s="1"/>
  <c r="D120" i="45"/>
  <c r="C120" i="45"/>
  <c r="P120" i="45" s="1"/>
  <c r="F117" i="45"/>
  <c r="E117" i="45"/>
  <c r="D117" i="45"/>
  <c r="C117" i="45"/>
  <c r="P117" i="45" s="1"/>
  <c r="P112" i="45"/>
  <c r="P111" i="45"/>
  <c r="P110" i="45"/>
  <c r="P108" i="45"/>
  <c r="P107" i="45"/>
  <c r="P106" i="45"/>
  <c r="P105" i="45"/>
  <c r="P104" i="45"/>
  <c r="P103" i="45"/>
  <c r="P102" i="45"/>
  <c r="P101" i="45"/>
  <c r="P100" i="45"/>
  <c r="P99" i="45"/>
  <c r="P98" i="45"/>
  <c r="P97" i="45"/>
  <c r="P96" i="45"/>
  <c r="P95" i="45"/>
  <c r="P94" i="45"/>
  <c r="P90" i="45"/>
  <c r="P89" i="45"/>
  <c r="P88" i="45"/>
  <c r="P87" i="45"/>
  <c r="P86" i="45"/>
  <c r="P83" i="45"/>
  <c r="P82" i="45"/>
  <c r="P79" i="45"/>
  <c r="P78" i="45"/>
  <c r="P76" i="45"/>
  <c r="P75" i="45"/>
  <c r="P73" i="45"/>
  <c r="U72" i="45"/>
  <c r="P72" i="45"/>
  <c r="R69" i="45"/>
  <c r="Q69" i="45"/>
  <c r="P69" i="45"/>
  <c r="R68" i="45"/>
  <c r="Q68" i="45"/>
  <c r="P68" i="45"/>
  <c r="R67" i="45"/>
  <c r="Q67" i="45"/>
  <c r="P67" i="45"/>
  <c r="R66" i="45"/>
  <c r="Q66" i="45"/>
  <c r="P66" i="45"/>
  <c r="R65" i="45"/>
  <c r="Q65" i="45"/>
  <c r="P65" i="45"/>
  <c r="R64" i="45"/>
  <c r="Q64" i="45"/>
  <c r="U64" i="45" s="1"/>
  <c r="P64" i="45"/>
  <c r="P60" i="45"/>
  <c r="P59" i="45"/>
  <c r="P58" i="45"/>
  <c r="U57" i="45"/>
  <c r="P57" i="45"/>
  <c r="P53" i="45"/>
  <c r="P52" i="45"/>
  <c r="P51" i="45"/>
  <c r="P50" i="45"/>
  <c r="P49" i="45"/>
  <c r="P48" i="45"/>
  <c r="U48" i="45" s="1"/>
  <c r="D43" i="45"/>
  <c r="G42" i="45"/>
  <c r="P42" i="45" s="1"/>
  <c r="C42" i="45"/>
  <c r="D39" i="45"/>
  <c r="D126" i="45" s="1"/>
  <c r="P126" i="45" s="1"/>
  <c r="G36" i="45"/>
  <c r="P36" i="45" s="1"/>
  <c r="F36" i="45"/>
  <c r="E36" i="45"/>
  <c r="D36" i="45"/>
  <c r="C36" i="45"/>
  <c r="G35" i="45"/>
  <c r="F35" i="45"/>
  <c r="E35" i="45"/>
  <c r="D35" i="45"/>
  <c r="C35" i="45"/>
  <c r="P35" i="45" s="1"/>
  <c r="G31" i="45"/>
  <c r="D31" i="45"/>
  <c r="P125" i="45" s="1"/>
  <c r="C31" i="45"/>
  <c r="P31" i="45" s="1"/>
  <c r="P28" i="45"/>
  <c r="U25" i="45" s="1"/>
  <c r="P27" i="45"/>
  <c r="P26" i="45"/>
  <c r="P25" i="45"/>
  <c r="P22" i="45"/>
  <c r="U22" i="45" s="1"/>
  <c r="Q18" i="45"/>
  <c r="P18" i="45"/>
  <c r="Q17" i="45"/>
  <c r="P17" i="45"/>
  <c r="Q16" i="45"/>
  <c r="P16" i="45"/>
  <c r="Q15" i="45"/>
  <c r="P15" i="45"/>
  <c r="Q14" i="45"/>
  <c r="P14" i="45"/>
  <c r="Q13" i="45"/>
  <c r="P13" i="45"/>
  <c r="U13" i="45" s="1"/>
  <c r="E14" i="48"/>
  <c r="G16" i="47" s="1"/>
  <c r="P124" i="45" l="1"/>
  <c r="P123" i="45"/>
  <c r="P122" i="45"/>
  <c r="P39" i="45"/>
  <c r="U31" i="45" s="1"/>
  <c r="P118" i="45"/>
  <c r="E26" i="47"/>
  <c r="I4" i="31"/>
  <c r="U116" i="45" l="1"/>
  <c r="J22" i="47"/>
  <c r="I22" i="47"/>
  <c r="H22" i="47"/>
  <c r="G22" i="47"/>
  <c r="F22" i="47"/>
  <c r="E22" i="47"/>
  <c r="G9" i="47"/>
  <c r="G13" i="47"/>
  <c r="G4" i="47"/>
  <c r="G26" i="47"/>
  <c r="H26" i="47" l="1"/>
  <c r="F26" i="47"/>
  <c r="I26" i="47" l="1"/>
  <c r="J26" i="47" s="1"/>
  <c r="B1" i="5" l="1"/>
  <c r="C23" i="5"/>
  <c r="B1" i="45"/>
  <c r="J11" i="46"/>
  <c r="I12" i="46"/>
  <c r="H8" i="46"/>
  <c r="H9" i="46"/>
  <c r="H10" i="46"/>
  <c r="H11" i="46"/>
  <c r="H12" i="46"/>
  <c r="H7" i="46"/>
  <c r="G9" i="46"/>
  <c r="G10" i="46"/>
  <c r="G11" i="46"/>
  <c r="G12" i="46"/>
  <c r="G8" i="46"/>
  <c r="G7" i="46"/>
  <c r="O13" i="46" l="1"/>
  <c r="N13" i="46"/>
  <c r="H13" i="46"/>
  <c r="G13" i="46"/>
  <c r="E13" i="46"/>
  <c r="M12" i="46"/>
  <c r="I13" i="46"/>
  <c r="J13" i="46"/>
  <c r="M10" i="46"/>
  <c r="M9" i="46"/>
  <c r="M8" i="46"/>
  <c r="M7" i="46"/>
  <c r="C13" i="46"/>
  <c r="F6" i="46"/>
  <c r="K13" i="46" l="1"/>
  <c r="M11" i="46"/>
  <c r="M13" i="46" s="1"/>
  <c r="L13" i="46"/>
  <c r="B1" i="8" l="1"/>
  <c r="B1" i="7"/>
  <c r="I36" i="8" l="1"/>
  <c r="H36" i="8"/>
  <c r="G36" i="8"/>
  <c r="I63" i="8"/>
  <c r="H63" i="8"/>
  <c r="G63" i="8"/>
  <c r="I54" i="8"/>
  <c r="H54" i="8"/>
  <c r="G54" i="8"/>
  <c r="I45" i="8"/>
  <c r="H45" i="8"/>
  <c r="G45" i="8"/>
  <c r="I27" i="8"/>
  <c r="H27" i="8"/>
  <c r="G27" i="8"/>
  <c r="I20" i="8"/>
  <c r="H20" i="8"/>
  <c r="G20" i="8"/>
  <c r="F62" i="8"/>
  <c r="F63" i="8"/>
  <c r="E63" i="8"/>
  <c r="E62" i="8"/>
  <c r="F54" i="8"/>
  <c r="F55" i="8"/>
  <c r="E54" i="8"/>
  <c r="E55" i="8"/>
  <c r="F45" i="8"/>
  <c r="F46" i="8"/>
  <c r="E45" i="8"/>
  <c r="E46" i="8"/>
  <c r="F36" i="8"/>
  <c r="F37" i="8"/>
  <c r="E36" i="8"/>
  <c r="E37" i="8"/>
  <c r="F27" i="8"/>
  <c r="F28" i="8"/>
  <c r="E27" i="8"/>
  <c r="E28" i="8"/>
  <c r="F19" i="8"/>
  <c r="F20" i="8"/>
  <c r="E19" i="8"/>
  <c r="E20" i="8"/>
  <c r="AB19" i="7"/>
  <c r="W19" i="7"/>
  <c r="R19" i="7"/>
  <c r="M19" i="7"/>
  <c r="J19" i="7"/>
  <c r="B19" i="7" s="1"/>
  <c r="E19" i="7"/>
  <c r="AB18" i="7"/>
  <c r="W18" i="7"/>
  <c r="R18" i="7"/>
  <c r="M18" i="7"/>
  <c r="J18" i="7"/>
  <c r="E18" i="7"/>
  <c r="AB17" i="7"/>
  <c r="B17" i="7" s="1"/>
  <c r="W17" i="7"/>
  <c r="R17" i="7"/>
  <c r="M17" i="7"/>
  <c r="J17" i="7"/>
  <c r="E17" i="7"/>
  <c r="AB16" i="7"/>
  <c r="W16" i="7"/>
  <c r="R16" i="7"/>
  <c r="M16" i="7"/>
  <c r="J16" i="7"/>
  <c r="E16" i="7"/>
  <c r="AB15" i="7"/>
  <c r="W15" i="7"/>
  <c r="R15" i="7"/>
  <c r="M15" i="7"/>
  <c r="J15" i="7"/>
  <c r="B15" i="7" s="1"/>
  <c r="E15" i="7"/>
  <c r="AB14" i="7"/>
  <c r="W14" i="7"/>
  <c r="R14" i="7"/>
  <c r="M14" i="7"/>
  <c r="J14" i="7"/>
  <c r="E14" i="7"/>
  <c r="AB13" i="7"/>
  <c r="W13" i="7"/>
  <c r="R13" i="7"/>
  <c r="M13" i="7"/>
  <c r="J13" i="7"/>
  <c r="E13" i="7"/>
  <c r="AB12" i="7"/>
  <c r="W12" i="7"/>
  <c r="R12" i="7"/>
  <c r="M12" i="7"/>
  <c r="J12" i="7"/>
  <c r="E12" i="7"/>
  <c r="AB11" i="7"/>
  <c r="W11" i="7"/>
  <c r="R11" i="7"/>
  <c r="M11" i="7"/>
  <c r="J11" i="7"/>
  <c r="E11" i="7"/>
  <c r="AB10" i="7"/>
  <c r="W10" i="7"/>
  <c r="R10" i="7"/>
  <c r="M10" i="7"/>
  <c r="J10" i="7"/>
  <c r="E10" i="7"/>
  <c r="B11" i="7" l="1"/>
  <c r="B13" i="7"/>
  <c r="B10" i="7"/>
  <c r="B14" i="7"/>
  <c r="B18" i="7"/>
  <c r="B16" i="7"/>
  <c r="B12" i="7"/>
  <c r="C5" i="45"/>
  <c r="D4" i="7" l="1"/>
  <c r="C6" i="45"/>
  <c r="G5" i="47"/>
  <c r="G6" i="47" s="1"/>
  <c r="N71" i="8"/>
  <c r="D6" i="7" l="1"/>
  <c r="G8" i="47"/>
  <c r="G10" i="47" s="1"/>
  <c r="P71" i="8"/>
  <c r="I9" i="8" l="1"/>
  <c r="E9" i="8"/>
  <c r="H9" i="8"/>
  <c r="G9" i="8"/>
  <c r="H3" i="7" l="1"/>
  <c r="F4" i="8" l="1"/>
  <c r="Q95" i="8" l="1"/>
  <c r="S95" i="8" s="1"/>
  <c r="Q96" i="8"/>
  <c r="S96" i="8" s="1"/>
  <c r="Q97" i="8"/>
  <c r="S97" i="8" s="1"/>
  <c r="Q98" i="8"/>
  <c r="S98" i="8" s="1"/>
  <c r="Q99" i="8"/>
  <c r="S99" i="8" s="1"/>
  <c r="Q100" i="8"/>
  <c r="S100" i="8" s="1"/>
  <c r="Q101" i="8"/>
  <c r="S101" i="8" s="1"/>
  <c r="Q102" i="8"/>
  <c r="S102" i="8" s="1"/>
  <c r="Q103" i="8"/>
  <c r="S103" i="8" s="1"/>
  <c r="Q104" i="8"/>
  <c r="S104" i="8" s="1"/>
  <c r="Q105" i="8"/>
  <c r="S105" i="8" s="1"/>
  <c r="Q106" i="8"/>
  <c r="S106" i="8" s="1"/>
  <c r="Q107" i="8"/>
  <c r="S107" i="8" s="1"/>
  <c r="Q108" i="8"/>
  <c r="S108" i="8" s="1"/>
  <c r="Q109" i="8"/>
  <c r="S109" i="8" s="1"/>
  <c r="Q110" i="8"/>
  <c r="S110" i="8" s="1"/>
  <c r="Q111" i="8"/>
  <c r="S111" i="8" s="1"/>
  <c r="Q112" i="8"/>
  <c r="S112" i="8" s="1"/>
  <c r="Q113" i="8"/>
  <c r="S113" i="8" s="1"/>
  <c r="Q114" i="8"/>
  <c r="S114" i="8" s="1"/>
  <c r="Q115" i="8"/>
  <c r="S115" i="8" s="1"/>
  <c r="Q116" i="8"/>
  <c r="S116" i="8" s="1"/>
  <c r="Q117" i="8"/>
  <c r="S117" i="8" s="1"/>
  <c r="Q118" i="8"/>
  <c r="S118" i="8" s="1"/>
  <c r="Q119" i="8"/>
  <c r="S119" i="8" s="1"/>
  <c r="Q120" i="8"/>
  <c r="S120" i="8" s="1"/>
  <c r="Q121" i="8"/>
  <c r="S121" i="8" s="1"/>
  <c r="Q122" i="8"/>
  <c r="S122" i="8" s="1"/>
  <c r="Q123" i="8"/>
  <c r="S123" i="8" s="1"/>
  <c r="Q124" i="8"/>
  <c r="S124" i="8" s="1"/>
  <c r="Q125" i="8"/>
  <c r="S125" i="8" s="1"/>
  <c r="Q126" i="8"/>
  <c r="S126" i="8" s="1"/>
  <c r="Q127" i="8"/>
  <c r="S127" i="8" s="1"/>
  <c r="Q128" i="8"/>
  <c r="S128" i="8" s="1"/>
  <c r="Q129" i="8"/>
  <c r="S129" i="8" s="1"/>
  <c r="Q130" i="8"/>
  <c r="S130" i="8" s="1"/>
  <c r="Q131" i="8"/>
  <c r="S131" i="8" s="1"/>
  <c r="Q132" i="8"/>
  <c r="S132" i="8" s="1"/>
  <c r="Q133" i="8"/>
  <c r="S133" i="8" s="1"/>
  <c r="Q134" i="8"/>
  <c r="S134" i="8" s="1"/>
  <c r="Q135" i="8"/>
  <c r="S135" i="8" s="1"/>
  <c r="N91" i="8"/>
  <c r="P91" i="8" s="1"/>
  <c r="N92" i="8"/>
  <c r="P92" i="8" s="1"/>
  <c r="N93" i="8"/>
  <c r="P93" i="8" s="1"/>
  <c r="N94" i="8"/>
  <c r="P94" i="8" s="1"/>
  <c r="N95" i="8"/>
  <c r="P95" i="8" s="1"/>
  <c r="N96" i="8"/>
  <c r="P96" i="8" s="1"/>
  <c r="N97" i="8"/>
  <c r="P97" i="8" s="1"/>
  <c r="N98" i="8"/>
  <c r="P98" i="8" s="1"/>
  <c r="N99" i="8"/>
  <c r="P99" i="8" s="1"/>
  <c r="N100" i="8"/>
  <c r="P100" i="8" s="1"/>
  <c r="N101" i="8"/>
  <c r="P101" i="8" s="1"/>
  <c r="N102" i="8"/>
  <c r="P102" i="8" s="1"/>
  <c r="N103" i="8"/>
  <c r="P103" i="8" s="1"/>
  <c r="N104" i="8"/>
  <c r="P104" i="8" s="1"/>
  <c r="N105" i="8"/>
  <c r="P105" i="8" s="1"/>
  <c r="N106" i="8"/>
  <c r="P106" i="8" s="1"/>
  <c r="N107" i="8"/>
  <c r="P107" i="8" s="1"/>
  <c r="N108" i="8"/>
  <c r="P108" i="8" s="1"/>
  <c r="N109" i="8"/>
  <c r="P109" i="8" s="1"/>
  <c r="N110" i="8"/>
  <c r="P110" i="8" s="1"/>
  <c r="N111" i="8"/>
  <c r="P111" i="8" s="1"/>
  <c r="N112" i="8"/>
  <c r="P112" i="8" s="1"/>
  <c r="N113" i="8"/>
  <c r="P113" i="8" s="1"/>
  <c r="N114" i="8"/>
  <c r="P114" i="8" s="1"/>
  <c r="N115" i="8"/>
  <c r="P115" i="8" s="1"/>
  <c r="N116" i="8"/>
  <c r="P116" i="8" s="1"/>
  <c r="N117" i="8"/>
  <c r="P117" i="8" s="1"/>
  <c r="N118" i="8"/>
  <c r="P118" i="8" s="1"/>
  <c r="N119" i="8"/>
  <c r="P119" i="8" s="1"/>
  <c r="N120" i="8"/>
  <c r="P120" i="8" s="1"/>
  <c r="N121" i="8"/>
  <c r="P121" i="8" s="1"/>
  <c r="N122" i="8"/>
  <c r="P122" i="8" s="1"/>
  <c r="N123" i="8"/>
  <c r="P123" i="8" s="1"/>
  <c r="N124" i="8"/>
  <c r="P124" i="8" s="1"/>
  <c r="N125" i="8"/>
  <c r="P125" i="8" s="1"/>
  <c r="N126" i="8"/>
  <c r="P126" i="8" s="1"/>
  <c r="N127" i="8"/>
  <c r="P127" i="8" s="1"/>
  <c r="N128" i="8"/>
  <c r="P128" i="8" s="1"/>
  <c r="N129" i="8"/>
  <c r="P129" i="8" s="1"/>
  <c r="N130" i="8"/>
  <c r="P130" i="8" s="1"/>
  <c r="N131" i="8"/>
  <c r="P131" i="8" s="1"/>
  <c r="N132" i="8"/>
  <c r="P132" i="8" s="1"/>
  <c r="N133" i="8"/>
  <c r="P133" i="8" s="1"/>
  <c r="N134" i="8"/>
  <c r="P134" i="8" s="1"/>
  <c r="N135" i="8"/>
  <c r="P135" i="8" s="1"/>
  <c r="U135" i="8" l="1"/>
  <c r="U133" i="8"/>
  <c r="U131" i="8"/>
  <c r="U129" i="8"/>
  <c r="U121" i="8"/>
  <c r="U118" i="8"/>
  <c r="U114" i="8"/>
  <c r="U113" i="8"/>
  <c r="U106" i="8"/>
  <c r="U105" i="8"/>
  <c r="U98" i="8"/>
  <c r="U97" i="8"/>
  <c r="T119" i="8"/>
  <c r="T113" i="8"/>
  <c r="T135" i="8"/>
  <c r="T109" i="8"/>
  <c r="T126" i="8"/>
  <c r="T106" i="8"/>
  <c r="T98" i="8"/>
  <c r="T132" i="8"/>
  <c r="T129" i="8"/>
  <c r="T125" i="8"/>
  <c r="T118" i="8"/>
  <c r="T115" i="8"/>
  <c r="T112" i="8"/>
  <c r="T108" i="8"/>
  <c r="T105" i="8"/>
  <c r="T101" i="8"/>
  <c r="T97" i="8"/>
  <c r="T130" i="8"/>
  <c r="T122" i="8"/>
  <c r="T116" i="8"/>
  <c r="T102" i="8"/>
  <c r="T134" i="8"/>
  <c r="T131" i="8"/>
  <c r="T128" i="8"/>
  <c r="T124" i="8"/>
  <c r="T121" i="8"/>
  <c r="T114" i="8"/>
  <c r="T111" i="8"/>
  <c r="T107" i="8"/>
  <c r="T104" i="8"/>
  <c r="T100" i="8"/>
  <c r="T96" i="8"/>
  <c r="T133" i="8"/>
  <c r="T127" i="8"/>
  <c r="T123" i="8"/>
  <c r="T120" i="8"/>
  <c r="T117" i="8"/>
  <c r="T110" i="8"/>
  <c r="T103" i="8"/>
  <c r="T99" i="8"/>
  <c r="T95" i="8"/>
  <c r="U120" i="8"/>
  <c r="U116" i="8"/>
  <c r="U127" i="8"/>
  <c r="U125" i="8"/>
  <c r="U123" i="8"/>
  <c r="U112" i="8"/>
  <c r="U110" i="8"/>
  <c r="U108" i="8"/>
  <c r="U103" i="8"/>
  <c r="U101" i="8"/>
  <c r="U99" i="8"/>
  <c r="U96" i="8"/>
  <c r="U134" i="8"/>
  <c r="U132" i="8"/>
  <c r="U130" i="8"/>
  <c r="U119" i="8"/>
  <c r="U117" i="8"/>
  <c r="U115" i="8"/>
  <c r="U128" i="8"/>
  <c r="U126" i="8"/>
  <c r="U124" i="8"/>
  <c r="U122" i="8"/>
  <c r="U111" i="8"/>
  <c r="U109" i="8"/>
  <c r="U107" i="8"/>
  <c r="U104" i="8"/>
  <c r="U102" i="8"/>
  <c r="U100" i="8"/>
  <c r="U95" i="8"/>
  <c r="Q136" i="8"/>
  <c r="S136" i="8" s="1"/>
  <c r="Q137" i="8"/>
  <c r="S137" i="8" s="1"/>
  <c r="Q138" i="8"/>
  <c r="S138" i="8" s="1"/>
  <c r="Q139" i="8"/>
  <c r="S139" i="8" s="1"/>
  <c r="Q140" i="8"/>
  <c r="S140" i="8" s="1"/>
  <c r="Q141" i="8"/>
  <c r="S141" i="8" s="1"/>
  <c r="Q142" i="8"/>
  <c r="S142" i="8" s="1"/>
  <c r="Q143" i="8"/>
  <c r="S143" i="8" s="1"/>
  <c r="Q144" i="8"/>
  <c r="S144" i="8" s="1"/>
  <c r="Q145" i="8"/>
  <c r="S145" i="8" s="1"/>
  <c r="Q146" i="8"/>
  <c r="S146" i="8" s="1"/>
  <c r="Q147" i="8"/>
  <c r="S147" i="8" s="1"/>
  <c r="Q148" i="8"/>
  <c r="S148" i="8" s="1"/>
  <c r="Q149" i="8"/>
  <c r="S149" i="8" s="1"/>
  <c r="Q150" i="8"/>
  <c r="S150" i="8" s="1"/>
  <c r="Q151" i="8"/>
  <c r="S151" i="8" s="1"/>
  <c r="Q152" i="8"/>
  <c r="S152" i="8" s="1"/>
  <c r="Q153" i="8"/>
  <c r="S153" i="8" s="1"/>
  <c r="Q154" i="8"/>
  <c r="S154" i="8" s="1"/>
  <c r="Q155" i="8"/>
  <c r="S155" i="8" s="1"/>
  <c r="Q156" i="8"/>
  <c r="S156" i="8" s="1"/>
  <c r="Q157" i="8"/>
  <c r="S157" i="8" s="1"/>
  <c r="Q158" i="8"/>
  <c r="S158" i="8" s="1"/>
  <c r="Q159" i="8"/>
  <c r="S159" i="8" s="1"/>
  <c r="Q160" i="8"/>
  <c r="S160" i="8" s="1"/>
  <c r="Q161" i="8"/>
  <c r="S161" i="8" s="1"/>
  <c r="Q162" i="8"/>
  <c r="S162" i="8" s="1"/>
  <c r="Q163" i="8"/>
  <c r="S163" i="8" s="1"/>
  <c r="Q164" i="8"/>
  <c r="S164" i="8" s="1"/>
  <c r="Q165" i="8"/>
  <c r="S165" i="8" s="1"/>
  <c r="Q166" i="8"/>
  <c r="S166" i="8" s="1"/>
  <c r="Q167" i="8"/>
  <c r="S167" i="8" s="1"/>
  <c r="Q168" i="8"/>
  <c r="S168" i="8" s="1"/>
  <c r="Q169" i="8"/>
  <c r="S169" i="8" s="1"/>
  <c r="Q170" i="8"/>
  <c r="S170" i="8" s="1"/>
  <c r="N75" i="8"/>
  <c r="P75" i="8" s="1"/>
  <c r="N76" i="8"/>
  <c r="P76" i="8" s="1"/>
  <c r="N77" i="8"/>
  <c r="P77" i="8" s="1"/>
  <c r="N78" i="8"/>
  <c r="P78" i="8" s="1"/>
  <c r="N79" i="8"/>
  <c r="P79" i="8" s="1"/>
  <c r="N80" i="8"/>
  <c r="P80" i="8" s="1"/>
  <c r="N81" i="8"/>
  <c r="P81" i="8" s="1"/>
  <c r="N82" i="8"/>
  <c r="P82" i="8" s="1"/>
  <c r="N83" i="8"/>
  <c r="P83" i="8" s="1"/>
  <c r="N84" i="8"/>
  <c r="P84" i="8" s="1"/>
  <c r="N85" i="8"/>
  <c r="P85" i="8" s="1"/>
  <c r="N86" i="8"/>
  <c r="P86" i="8" s="1"/>
  <c r="N87" i="8"/>
  <c r="P87" i="8" s="1"/>
  <c r="N88" i="8"/>
  <c r="P88" i="8" s="1"/>
  <c r="N89" i="8"/>
  <c r="P89" i="8" s="1"/>
  <c r="N90" i="8"/>
  <c r="P90" i="8" s="1"/>
  <c r="N136" i="8"/>
  <c r="P136" i="8" s="1"/>
  <c r="N137" i="8"/>
  <c r="P137" i="8" s="1"/>
  <c r="N138" i="8"/>
  <c r="P138" i="8" s="1"/>
  <c r="N139" i="8"/>
  <c r="P139" i="8" s="1"/>
  <c r="N140" i="8"/>
  <c r="P140" i="8" s="1"/>
  <c r="N141" i="8"/>
  <c r="P141" i="8" s="1"/>
  <c r="N142" i="8"/>
  <c r="P142" i="8" s="1"/>
  <c r="N143" i="8"/>
  <c r="P143" i="8" s="1"/>
  <c r="N144" i="8"/>
  <c r="P144" i="8" s="1"/>
  <c r="N145" i="8"/>
  <c r="P145" i="8" s="1"/>
  <c r="N146" i="8"/>
  <c r="P146" i="8" s="1"/>
  <c r="N147" i="8"/>
  <c r="P147" i="8" s="1"/>
  <c r="N148" i="8"/>
  <c r="P148" i="8" s="1"/>
  <c r="N149" i="8"/>
  <c r="P149" i="8" s="1"/>
  <c r="N150" i="8"/>
  <c r="P150" i="8" s="1"/>
  <c r="N151" i="8"/>
  <c r="P151" i="8" s="1"/>
  <c r="N152" i="8"/>
  <c r="P152" i="8" s="1"/>
  <c r="N153" i="8"/>
  <c r="P153" i="8" s="1"/>
  <c r="N154" i="8"/>
  <c r="P154" i="8" s="1"/>
  <c r="N155" i="8"/>
  <c r="P155" i="8" s="1"/>
  <c r="N156" i="8"/>
  <c r="P156" i="8" s="1"/>
  <c r="N157" i="8"/>
  <c r="P157" i="8" s="1"/>
  <c r="N158" i="8"/>
  <c r="P158" i="8" s="1"/>
  <c r="N159" i="8"/>
  <c r="P159" i="8" s="1"/>
  <c r="N160" i="8"/>
  <c r="P160" i="8" s="1"/>
  <c r="N161" i="8"/>
  <c r="P161" i="8" s="1"/>
  <c r="N162" i="8"/>
  <c r="P162" i="8" s="1"/>
  <c r="N163" i="8"/>
  <c r="P163" i="8" s="1"/>
  <c r="N164" i="8"/>
  <c r="P164" i="8" s="1"/>
  <c r="N165" i="8"/>
  <c r="P165" i="8" s="1"/>
  <c r="N166" i="8"/>
  <c r="P166" i="8" s="1"/>
  <c r="N167" i="8"/>
  <c r="P167" i="8" s="1"/>
  <c r="N168" i="8"/>
  <c r="P168" i="8" s="1"/>
  <c r="N169" i="8"/>
  <c r="P169" i="8" s="1"/>
  <c r="N170" i="8"/>
  <c r="P170" i="8" s="1"/>
  <c r="N72" i="8"/>
  <c r="P72" i="8" s="1"/>
  <c r="N73" i="8"/>
  <c r="P73" i="8" s="1"/>
  <c r="N74" i="8"/>
  <c r="P74" i="8" s="1"/>
  <c r="U159" i="8" l="1"/>
  <c r="U143" i="8"/>
  <c r="U163" i="8"/>
  <c r="U155" i="8"/>
  <c r="U147" i="8"/>
  <c r="U139" i="8"/>
  <c r="U166" i="8"/>
  <c r="U162" i="8"/>
  <c r="U146" i="8"/>
  <c r="U150" i="8"/>
  <c r="U170" i="8"/>
  <c r="U158" i="8"/>
  <c r="U154" i="8"/>
  <c r="U142" i="8"/>
  <c r="U138" i="8"/>
  <c r="U167" i="8"/>
  <c r="U151" i="8"/>
  <c r="T153" i="8"/>
  <c r="T168" i="8"/>
  <c r="T164" i="8"/>
  <c r="T160" i="8"/>
  <c r="T156" i="8"/>
  <c r="T152" i="8"/>
  <c r="T148" i="8"/>
  <c r="T144" i="8"/>
  <c r="T140" i="8"/>
  <c r="T136" i="8"/>
  <c r="T169" i="8"/>
  <c r="T161" i="8"/>
  <c r="T149" i="8"/>
  <c r="T141" i="8"/>
  <c r="T167" i="8"/>
  <c r="T163" i="8"/>
  <c r="T159" i="8"/>
  <c r="T155" i="8"/>
  <c r="T151" i="8"/>
  <c r="T147" i="8"/>
  <c r="T143" i="8"/>
  <c r="T139" i="8"/>
  <c r="T165" i="8"/>
  <c r="T157" i="8"/>
  <c r="T145" i="8"/>
  <c r="T137" i="8"/>
  <c r="T170" i="8"/>
  <c r="T166" i="8"/>
  <c r="T162" i="8"/>
  <c r="T158" i="8"/>
  <c r="T154" i="8"/>
  <c r="T150" i="8"/>
  <c r="T146" i="8"/>
  <c r="T142" i="8"/>
  <c r="T138" i="8"/>
  <c r="U169" i="8"/>
  <c r="U165" i="8"/>
  <c r="U161" i="8"/>
  <c r="U157" i="8"/>
  <c r="U153" i="8"/>
  <c r="U149" i="8"/>
  <c r="U145" i="8"/>
  <c r="U141" i="8"/>
  <c r="U137" i="8"/>
  <c r="U168" i="8"/>
  <c r="U164" i="8"/>
  <c r="U160" i="8"/>
  <c r="U156" i="8"/>
  <c r="U152" i="8"/>
  <c r="U148" i="8"/>
  <c r="U144" i="8"/>
  <c r="U140" i="8"/>
  <c r="U136" i="8"/>
  <c r="P70" i="8"/>
  <c r="F9" i="8" l="1"/>
  <c r="N70" i="8" l="1"/>
  <c r="Q71" i="8" l="1"/>
  <c r="Q94" i="8"/>
  <c r="Q93" i="8"/>
  <c r="Q92" i="8"/>
  <c r="Q90" i="8"/>
  <c r="Q88" i="8"/>
  <c r="Q86" i="8"/>
  <c r="Q84" i="8"/>
  <c r="Q80" i="8"/>
  <c r="Q78" i="8"/>
  <c r="Q76" i="8"/>
  <c r="Q74" i="8"/>
  <c r="Q72" i="8"/>
  <c r="Q91" i="8"/>
  <c r="Q83" i="8"/>
  <c r="Q77" i="8"/>
  <c r="Q73" i="8"/>
  <c r="Q82" i="8"/>
  <c r="Q89" i="8"/>
  <c r="Q79" i="8"/>
  <c r="Q87" i="8"/>
  <c r="Q85" i="8"/>
  <c r="Q81" i="8"/>
  <c r="Q75" i="8"/>
  <c r="S75" i="8" l="1"/>
  <c r="T75" i="8"/>
  <c r="S74" i="8"/>
  <c r="U74" i="8" s="1"/>
  <c r="T74" i="8"/>
  <c r="S81" i="8"/>
  <c r="U81" i="8" s="1"/>
  <c r="T81" i="8"/>
  <c r="S76" i="8"/>
  <c r="T76" i="8"/>
  <c r="S78" i="8"/>
  <c r="U78" i="8" s="1"/>
  <c r="T78" i="8"/>
  <c r="S86" i="8"/>
  <c r="U86" i="8" s="1"/>
  <c r="T86" i="8"/>
  <c r="S82" i="8"/>
  <c r="U82" i="8" s="1"/>
  <c r="T82" i="8"/>
  <c r="S73" i="8"/>
  <c r="U73" i="8" s="1"/>
  <c r="T73" i="8"/>
  <c r="S92" i="8"/>
  <c r="U92" i="8" s="1"/>
  <c r="T92" i="8"/>
  <c r="S85" i="8"/>
  <c r="U85" i="8" s="1"/>
  <c r="T85" i="8"/>
  <c r="S87" i="8"/>
  <c r="U87" i="8" s="1"/>
  <c r="T87" i="8"/>
  <c r="S80" i="8"/>
  <c r="U80" i="8" s="1"/>
  <c r="T80" i="8"/>
  <c r="S84" i="8"/>
  <c r="U84" i="8" s="1"/>
  <c r="T84" i="8"/>
  <c r="S79" i="8"/>
  <c r="U79" i="8" s="1"/>
  <c r="T79" i="8"/>
  <c r="S89" i="8"/>
  <c r="U89" i="8" s="1"/>
  <c r="T89" i="8"/>
  <c r="S88" i="8"/>
  <c r="U88" i="8" s="1"/>
  <c r="T88" i="8"/>
  <c r="S90" i="8"/>
  <c r="U90" i="8" s="1"/>
  <c r="T90" i="8"/>
  <c r="S77" i="8"/>
  <c r="U77" i="8" s="1"/>
  <c r="T77" i="8"/>
  <c r="S83" i="8"/>
  <c r="U83" i="8" s="1"/>
  <c r="T83" i="8"/>
  <c r="S93" i="8"/>
  <c r="U93" i="8" s="1"/>
  <c r="T93" i="8"/>
  <c r="S91" i="8"/>
  <c r="U91" i="8" s="1"/>
  <c r="T91" i="8"/>
  <c r="S94" i="8"/>
  <c r="U94" i="8" s="1"/>
  <c r="T94" i="8"/>
  <c r="S72" i="8"/>
  <c r="T72" i="8"/>
  <c r="S71" i="8"/>
  <c r="T71" i="8"/>
  <c r="Q70" i="8"/>
  <c r="H58" i="8" l="1"/>
  <c r="T70" i="8"/>
  <c r="U71" i="8"/>
  <c r="S70" i="8"/>
  <c r="U72" i="8"/>
  <c r="U76" i="8"/>
  <c r="H49" i="8"/>
  <c r="U75" i="8"/>
  <c r="H22" i="8" l="1"/>
  <c r="U70" i="8"/>
  <c r="H16" i="8"/>
  <c r="H18" i="8"/>
  <c r="G47" i="8"/>
  <c r="G56" i="8"/>
  <c r="H56" i="8"/>
  <c r="G16" i="8"/>
  <c r="G18" i="8"/>
  <c r="H43" i="8"/>
  <c r="G52" i="8"/>
  <c r="G38" i="8"/>
  <c r="H52" i="8"/>
  <c r="H38" i="8"/>
  <c r="H47" i="8"/>
  <c r="G34" i="8"/>
  <c r="H34" i="8"/>
  <c r="G43" i="8"/>
  <c r="H61" i="8"/>
  <c r="G25" i="8"/>
  <c r="G22" i="8"/>
  <c r="G49" i="8"/>
  <c r="G29" i="8"/>
  <c r="H25" i="8"/>
  <c r="G31" i="8"/>
  <c r="G58" i="8"/>
  <c r="H29" i="8"/>
  <c r="H31" i="8"/>
  <c r="G61" i="8"/>
  <c r="G40" i="8"/>
  <c r="G13" i="8"/>
  <c r="H40" i="8"/>
  <c r="H13" i="8"/>
  <c r="E59" i="8"/>
  <c r="F58" i="8"/>
  <c r="F53" i="8"/>
  <c r="F42" i="8"/>
  <c r="F40" i="8"/>
  <c r="F35" i="8"/>
  <c r="F24" i="8"/>
  <c r="E16" i="8"/>
  <c r="E40" i="8"/>
  <c r="E17" i="8"/>
  <c r="E50" i="8"/>
  <c r="E43" i="8"/>
  <c r="E32" i="8"/>
  <c r="E38" i="8"/>
  <c r="I16" i="8"/>
  <c r="E18" i="8"/>
  <c r="I38" i="8"/>
  <c r="I18" i="8"/>
  <c r="E33" i="8"/>
  <c r="F14" i="8"/>
  <c r="E61" i="8"/>
  <c r="F44" i="8"/>
  <c r="F31" i="8"/>
  <c r="F61" i="8"/>
  <c r="E31" i="8"/>
  <c r="I29" i="8"/>
  <c r="E41" i="8"/>
  <c r="I22" i="8"/>
  <c r="I52" i="8"/>
  <c r="I34" i="8"/>
  <c r="F22" i="8"/>
  <c r="D8" i="46" s="1"/>
  <c r="F8" i="46" s="1"/>
  <c r="I58" i="8"/>
  <c r="I40" i="8"/>
  <c r="E22" i="8"/>
  <c r="F59" i="8"/>
  <c r="E58" i="8"/>
  <c r="E56" i="8"/>
  <c r="E25" i="8"/>
  <c r="E51" i="8"/>
  <c r="F26" i="8"/>
  <c r="F49" i="8"/>
  <c r="I25" i="8"/>
  <c r="E49" i="8"/>
  <c r="E64" i="8"/>
  <c r="E34" i="8"/>
  <c r="F17" i="8"/>
  <c r="F52" i="8"/>
  <c r="F23" i="8"/>
  <c r="E14" i="8"/>
  <c r="E35" i="8"/>
  <c r="E60" i="8"/>
  <c r="F50" i="8"/>
  <c r="F56" i="8"/>
  <c r="F43" i="8"/>
  <c r="F32" i="8"/>
  <c r="D9" i="46" s="1"/>
  <c r="F9" i="46" s="1"/>
  <c r="F38" i="8"/>
  <c r="F25" i="8"/>
  <c r="F13" i="8"/>
  <c r="F60" i="8"/>
  <c r="I56" i="8"/>
  <c r="I43" i="8"/>
  <c r="E26" i="8"/>
  <c r="E13" i="8"/>
  <c r="I49" i="8"/>
  <c r="E44" i="8"/>
  <c r="I31" i="8"/>
  <c r="I13" i="8"/>
  <c r="F51" i="8"/>
  <c r="F33" i="8"/>
  <c r="F15" i="8"/>
  <c r="E29" i="8"/>
  <c r="F16" i="8"/>
  <c r="E52" i="8"/>
  <c r="E47" i="8"/>
  <c r="E23" i="8"/>
  <c r="F29" i="8"/>
  <c r="I61" i="8"/>
  <c r="F64" i="8"/>
  <c r="F41" i="8"/>
  <c r="F47" i="8"/>
  <c r="F34" i="8"/>
  <c r="F18" i="8"/>
  <c r="I47" i="8"/>
  <c r="E53" i="8"/>
  <c r="E42" i="8"/>
  <c r="E24" i="8"/>
  <c r="E15" i="8"/>
  <c r="D10" i="46" l="1"/>
  <c r="F10" i="46" s="1"/>
  <c r="D7" i="46"/>
  <c r="D12" i="46"/>
  <c r="F12" i="46" s="1"/>
  <c r="D11" i="46"/>
  <c r="F11" i="46" s="1"/>
  <c r="H65" i="8"/>
  <c r="F65" i="8"/>
  <c r="G65" i="8"/>
  <c r="I65" i="8"/>
  <c r="D4" i="8" s="1"/>
  <c r="G12" i="47" l="1"/>
  <c r="G14" i="47" s="1"/>
  <c r="G18" i="47" s="1"/>
  <c r="E24" i="47" s="1"/>
  <c r="E25" i="47" s="1"/>
  <c r="E27" i="47" s="1"/>
  <c r="E28" i="47" s="1"/>
  <c r="F23" i="47" s="1"/>
  <c r="F24" i="47" s="1"/>
  <c r="F25" i="47" s="1"/>
  <c r="F27" i="47" s="1"/>
  <c r="F28" i="47" s="1"/>
  <c r="G23" i="47" s="1"/>
  <c r="G24" i="47" s="1"/>
  <c r="G25" i="47" s="1"/>
  <c r="G27" i="47" s="1"/>
  <c r="G28" i="47" s="1"/>
  <c r="D6" i="8"/>
  <c r="D13" i="46"/>
  <c r="F7" i="46"/>
  <c r="F13" i="46" s="1"/>
  <c r="P13" i="46" s="1"/>
  <c r="Q13" i="46" s="1"/>
  <c r="H30" i="47" l="1"/>
  <c r="H29" i="47"/>
  <c r="I29" i="47" s="1"/>
  <c r="J29" i="4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612c</author>
  </authors>
  <commentList>
    <comment ref="Q9" authorId="0" shapeId="0" xr:uid="{DC1E5844-69FF-4478-ACD5-1B2B5755C253}">
      <text>
        <r>
          <rPr>
            <b/>
            <sz val="9"/>
            <color indexed="81"/>
            <rFont val="Segoe UI"/>
            <family val="2"/>
          </rPr>
          <t>Bundesnetzagentur - Beispiele:</t>
        </r>
        <r>
          <rPr>
            <sz val="9"/>
            <color indexed="81"/>
            <rFont val="Segoe UI"/>
            <family val="2"/>
          </rPr>
          <t xml:space="preserve">
- €/a
- €/kW
- €/Stück
- ct/kWh</t>
        </r>
      </text>
    </comment>
    <comment ref="V9" authorId="0" shapeId="0" xr:uid="{C783A033-BFC3-48F2-8AA6-A3F457EC54C1}">
      <text>
        <r>
          <rPr>
            <b/>
            <sz val="9"/>
            <color indexed="81"/>
            <rFont val="Segoe UI"/>
            <family val="2"/>
          </rPr>
          <t>Bundesnetzagentur - Beispiele:</t>
        </r>
        <r>
          <rPr>
            <sz val="9"/>
            <color indexed="81"/>
            <rFont val="Segoe UI"/>
            <family val="2"/>
          </rPr>
          <t xml:space="preserve">
- €/a
- €/kW
- €/Stück
- ct/kWh</t>
        </r>
      </text>
    </comment>
    <comment ref="AA9" authorId="0" shapeId="0" xr:uid="{51086F45-4694-4B8C-9A03-3C319087B2C0}">
      <text>
        <r>
          <rPr>
            <b/>
            <sz val="9"/>
            <color indexed="81"/>
            <rFont val="Segoe UI"/>
            <family val="2"/>
          </rPr>
          <t>Bundesnetzagentur - Beispiele:</t>
        </r>
        <r>
          <rPr>
            <sz val="9"/>
            <color indexed="81"/>
            <rFont val="Segoe UI"/>
            <family val="2"/>
          </rPr>
          <t xml:space="preserve">
- €/a
- €/kW
- €/Stück
- ct/kWh</t>
        </r>
      </text>
    </comment>
  </commentList>
</comments>
</file>

<file path=xl/sharedStrings.xml><?xml version="1.0" encoding="utf-8"?>
<sst xmlns="http://schemas.openxmlformats.org/spreadsheetml/2006/main" count="995" uniqueCount="343">
  <si>
    <t>Bitte wählen</t>
  </si>
  <si>
    <t>Mengenangaben</t>
  </si>
  <si>
    <t>Höchstspannung (HöS)</t>
  </si>
  <si>
    <t>Hochspannung (HS)</t>
  </si>
  <si>
    <t>Mittelspannung (MS)</t>
  </si>
  <si>
    <t>Niederspannung (NS)</t>
  </si>
  <si>
    <t>Monatsleistungspreissystem</t>
  </si>
  <si>
    <t>Netzreservekapazität</t>
  </si>
  <si>
    <t>Eintarifzähler</t>
  </si>
  <si>
    <t>Zweitarifzähler</t>
  </si>
  <si>
    <t>Mehrtarifzähler(&gt;=3)</t>
  </si>
  <si>
    <t>Maximumzähler (Ein- oder Zweitarifzähler)</t>
  </si>
  <si>
    <t>LZ 96h-Zähler</t>
  </si>
  <si>
    <t>Prepaymentzähler</t>
  </si>
  <si>
    <t>Pauschalanlage</t>
  </si>
  <si>
    <t>Erlöse aus Vereinbarungen gemäß § 14 Abs. 2 StromNEV</t>
  </si>
  <si>
    <t>Summe</t>
  </si>
  <si>
    <t>Betriebsnummer der Bundesnetzagentur:</t>
  </si>
  <si>
    <t>Netznummer der Bundesnetzagentur:</t>
  </si>
  <si>
    <t>Sonstige</t>
  </si>
  <si>
    <t>Niederspannung ohne Leistungsmessung (NS o. LM)</t>
  </si>
  <si>
    <t>Tabelle</t>
  </si>
  <si>
    <t>Zelle</t>
  </si>
  <si>
    <t>Anmerkung</t>
  </si>
  <si>
    <t>A. Allgemeine Informationen</t>
  </si>
  <si>
    <t>Bilanzstichtag:</t>
  </si>
  <si>
    <t>Abgabedatum des Erhebungsbogens:</t>
  </si>
  <si>
    <t xml:space="preserve">A. Allgemeine Informationen Stromnetzbetreiber </t>
  </si>
  <si>
    <t>Wandler</t>
  </si>
  <si>
    <t>Schaltgerät</t>
  </si>
  <si>
    <t>Telekommunikationskomponente Funk-Modem (z.B. GSM)</t>
  </si>
  <si>
    <t>Telekommunikationskomponente Festnetz-Modem</t>
  </si>
  <si>
    <t>tatsächlich entstandene Kosten</t>
  </si>
  <si>
    <t>Bezeichnung</t>
  </si>
  <si>
    <t>[EUR]</t>
  </si>
  <si>
    <t>Netz- bzw. Umspannebene</t>
  </si>
  <si>
    <t>Rückspeisung</t>
  </si>
  <si>
    <t>USp. Höchst- / Hochspannung (HöS/HS)</t>
  </si>
  <si>
    <t>USp. Hoch- / Mittelspannung (HS/MS)</t>
  </si>
  <si>
    <t>USp. Mittel- / Niederspannung (MS/NS)</t>
  </si>
  <si>
    <t>Niederspannung (NS )</t>
  </si>
  <si>
    <t>maximale Netzlast
[kW]</t>
  </si>
  <si>
    <t>maximale Bezugslast
[kW]</t>
  </si>
  <si>
    <t>Firma und Rechtsform des Stromnetzbetreibers:</t>
  </si>
  <si>
    <t>2-Tarif-2-Richtungszähler</t>
  </si>
  <si>
    <t>Erlöse</t>
  </si>
  <si>
    <t>Entnahme für Elektromobilität</t>
  </si>
  <si>
    <t>SWO Netz GmbH</t>
  </si>
  <si>
    <t>Syna GmbH</t>
  </si>
  <si>
    <t>TEN Thüringer Energienetze GmbH &amp; Co. KG</t>
  </si>
  <si>
    <t>TenneT Offshore 1. Beteiligungsgesellschaft mbH</t>
  </si>
  <si>
    <t>TenneT Offshore 9. Beteiligungsgesellschaft mbH</t>
  </si>
  <si>
    <t>TenneT TSO (ehem. Netz Veltheim GmbH)</t>
  </si>
  <si>
    <t>TenneT TSO GmbH</t>
  </si>
  <si>
    <t>Thüga Energienetze GmbH</t>
  </si>
  <si>
    <t>TransnetBW GmbH</t>
  </si>
  <si>
    <t>Überlandwerk Rhön GmbH</t>
  </si>
  <si>
    <t>Vereinigte Stadtwerke Netz GmbH</t>
  </si>
  <si>
    <t>Versorgungsbetriebe Bordesholm GmbH</t>
  </si>
  <si>
    <t>VersorgungsBetriebe Elbe GmbH</t>
  </si>
  <si>
    <t>Versorgungsbetriebe Kronshagen GmbH</t>
  </si>
  <si>
    <t>WEMAG Netz GmbH</t>
  </si>
  <si>
    <t>Werraenergie GmbH</t>
  </si>
  <si>
    <t>wesernetz Bremen GmbH</t>
  </si>
  <si>
    <t>wesernetz Bremerhaven GmbH</t>
  </si>
  <si>
    <t>Westfalen Weser Netz GmbH</t>
  </si>
  <si>
    <t>Westnetz GmbH</t>
  </si>
  <si>
    <t>WSW Netz GmbH</t>
  </si>
  <si>
    <t>Einspeiseart</t>
  </si>
  <si>
    <t>BNR</t>
  </si>
  <si>
    <t>Netzbetreiber</t>
  </si>
  <si>
    <t>HS</t>
  </si>
  <si>
    <t>Stammdaten</t>
  </si>
  <si>
    <t>Summe:</t>
  </si>
  <si>
    <t>Aufstellung der dezentralen Einspeisungen</t>
  </si>
  <si>
    <t>HöS/HS</t>
  </si>
  <si>
    <t>E3 - Netz/-Umspannebenen</t>
  </si>
  <si>
    <t>E3 - Einspeiseart</t>
  </si>
  <si>
    <t>HS/MS</t>
  </si>
  <si>
    <t>MS</t>
  </si>
  <si>
    <t>MS/NS</t>
  </si>
  <si>
    <t>NS</t>
  </si>
  <si>
    <t>ungekürzte Menge</t>
  </si>
  <si>
    <t>Vermeidungs-leistung
[kW]</t>
  </si>
  <si>
    <t>Leistungspreis
[EUR/kW]</t>
  </si>
  <si>
    <t>Arbeitspreis
[Cent/kWh]</t>
  </si>
  <si>
    <t>Netzentgelte der vorgelagerten Netz- bzw. Umspannebene</t>
  </si>
  <si>
    <t>Netzbetreiber, dessen Netzentgelte angewendet werden</t>
  </si>
  <si>
    <t>Korrektur- bzw. Skalierungs-faktor</t>
  </si>
  <si>
    <t>Vergütung für die Vermeidungsleistung</t>
  </si>
  <si>
    <t>Vergütung für die Vermeidungsarbeit</t>
  </si>
  <si>
    <t>Summe Vergütung</t>
  </si>
  <si>
    <t>Nach Anwendung des Korrekur- bzw. Skalierungs-
faktors
[EUR]</t>
  </si>
  <si>
    <t>Nach Anwendung des Korrekur- bzw. Skalierungs-faktors
[EUR]</t>
  </si>
  <si>
    <t>Tabellenblätter für Erläuterungen</t>
  </si>
  <si>
    <t>Darstellung des Energieflusses</t>
  </si>
  <si>
    <t>Summe der Vergütungen aus dezentralen Einspeisungen</t>
  </si>
  <si>
    <t>Netz- bzw. Umspannebene,
in die eingespeist wird</t>
  </si>
  <si>
    <t>Einspeisungen</t>
  </si>
  <si>
    <t>Ausspeisungen</t>
  </si>
  <si>
    <t>Betrag
[EUR]</t>
  </si>
  <si>
    <t>Erlöse aus Netzentgelten Elektrizität (inkl. Messung und Messstellenbetrieb)</t>
  </si>
  <si>
    <t>Erlöse gemäß § 3 KAV</t>
  </si>
  <si>
    <t>Erlöse aus Vereinbarungen gemäß § 19 Abs. 2 S. 1 StromNEV</t>
  </si>
  <si>
    <t>Erlöse aus Vereinbarungen gemäß § 19 Abs. 2 S. 2 StromNEV</t>
  </si>
  <si>
    <t>Erlöse aus der Überlassung singulär genutzter Betriebsmittel gemäß § 19 Abs. 3 StromNEV</t>
  </si>
  <si>
    <t>Erlöse aus Vereinbarungen gemäß § 19 Abs. 4 StromNEV</t>
  </si>
  <si>
    <t>Erlöse aus Rückspeisung an den vorgelagerten Netzbetreiber</t>
  </si>
  <si>
    <t>sonstige Erlöse aus Netzentgelten Elektrizität</t>
  </si>
  <si>
    <t>sonstige Erlöse (nicht aus Netzentgelten)</t>
  </si>
  <si>
    <t>Erträge aus der Auflösung von Netzanschlusskostenbeiträgen</t>
  </si>
  <si>
    <t>Erträge aus der Auflösung von Baukostenzuschüssen</t>
  </si>
  <si>
    <t>Konzessionsabgabe</t>
  </si>
  <si>
    <t>Erlöse aus dem EEG-Ausgleichsmechanismus</t>
  </si>
  <si>
    <t>Erlöse aus dem KWKG-Belastungsausgleich</t>
  </si>
  <si>
    <t>Erlöse aus der Offshorenetzumlage (ONU)</t>
  </si>
  <si>
    <t>Erlöse aus dem Umlagemechanismus für individuelle Netzentgelte gemäß § 19 Abs. 2 StromNEV</t>
  </si>
  <si>
    <t>Erlöse aus dem Belastungsausgleich für abschaltbare Lasten</t>
  </si>
  <si>
    <t>Erträge aus der Auflösung von Investitionszuschüssen</t>
  </si>
  <si>
    <t>MaStR-Nr.:</t>
  </si>
  <si>
    <t>= Umsatzerlöse aus Elektrizitätsverteilung</t>
  </si>
  <si>
    <t>Kosten
[EUR]</t>
  </si>
  <si>
    <t>Vorgelagerter Netzbetreiber</t>
  </si>
  <si>
    <t>Anschlussebene</t>
  </si>
  <si>
    <t>Benutzungs-
stunden</t>
  </si>
  <si>
    <t>Bezugsmengen</t>
  </si>
  <si>
    <t>Entgelte</t>
  </si>
  <si>
    <t>Kosten
Leistung / Arbeit
[EUR]</t>
  </si>
  <si>
    <t>Messstellenbetrieb</t>
  </si>
  <si>
    <t>Sonstiges 1</t>
  </si>
  <si>
    <t>Sonstiges 2</t>
  </si>
  <si>
    <t>Sonstiges 3</t>
  </si>
  <si>
    <t>Leistung
[kW]</t>
  </si>
  <si>
    <t>Arbeit
[kWh]</t>
  </si>
  <si>
    <t>Arbeitspreis
[ct./kWh]</t>
  </si>
  <si>
    <t>Anzahl Messein-
richtungen
[Stück]</t>
  </si>
  <si>
    <t>Entgelt
[EUR/a]</t>
  </si>
  <si>
    <t>Menge</t>
  </si>
  <si>
    <t>Entgelt</t>
  </si>
  <si>
    <t>Einheit Entgelt</t>
  </si>
  <si>
    <t>Kosten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</si>
  <si>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</si>
  <si>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</si>
  <si>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</si>
  <si>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</si>
  <si>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</si>
  <si>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</si>
  <si>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</si>
  <si>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</si>
  <si>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</si>
  <si>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</si>
  <si>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Energieträger (auch zusammengefasste Anlagen)</t>
  </si>
  <si>
    <t>EE-Anlagen - Bestand nicht volatil</t>
  </si>
  <si>
    <t>EE-Anlagen - nicht volatil - Inbetriebnahme nach 2022</t>
  </si>
  <si>
    <t>EE-Anlagen - volatil</t>
  </si>
  <si>
    <t>KWK-Anlagen - Bestand</t>
  </si>
  <si>
    <t>KWK-Anlagen - Inbetriebnahme nach 2022</t>
  </si>
  <si>
    <t>Sonstige Anlagen - Bestand</t>
  </si>
  <si>
    <t>Sonstige Anlagen - Inbetriebnahme nach 2022</t>
  </si>
  <si>
    <r>
      <t>1</t>
    </r>
    <r>
      <rPr>
        <sz val="10"/>
        <rFont val="Arial"/>
        <family val="2"/>
      </rPr>
      <t xml:space="preserve"> zzgl. Steuern, Abgaben und gesetzlichen Zuschlägen (KWK und Konzessionsabgabe)</t>
    </r>
  </si>
  <si>
    <r>
      <t>2</t>
    </r>
    <r>
      <rPr>
        <sz val="10"/>
        <rFont val="Arial"/>
        <family val="2"/>
      </rPr>
      <t xml:space="preserve"> zzgl. Umsatzsteuer</t>
    </r>
  </si>
  <si>
    <r>
      <t xml:space="preserve">Leistungspreissystem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</si>
  <si>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t>Jahresleistungspreissystem</t>
  </si>
  <si>
    <t>Jahresbenutzungsdauer &lt; 2500 h/a</t>
  </si>
  <si>
    <t>Jahresbenutzungsdauer &gt;= 2500 h/a</t>
  </si>
  <si>
    <t>&lt; 2500 h/a</t>
  </si>
  <si>
    <t>&gt;= 2500 h/a</t>
  </si>
  <si>
    <t>Leistungspreis
[EUR/kWa]</t>
  </si>
  <si>
    <t>Arbeitspreis
[ct/kWh]</t>
  </si>
  <si>
    <t>Kunden
[Anzahl]</t>
  </si>
  <si>
    <t>Jahreshöchstlast
[kW]</t>
  </si>
  <si>
    <t>Jahresarbeit
[kWh]</t>
  </si>
  <si>
    <t>Erlöse
[EUR]</t>
  </si>
  <si>
    <t>Erlöse Netzentgelte 
mit LM
[EUR]</t>
  </si>
  <si>
    <t>Umspannung Höchst- / Hochspannung (USp. HöS/HS)</t>
  </si>
  <si>
    <t>Umspannung Hoch- / Mittelspannung (USp. HS/MS)</t>
  </si>
  <si>
    <t>Umspannung Mittel- / Niederspannung (USp. MS/NS)</t>
  </si>
  <si>
    <r>
      <t xml:space="preserve">Entnahme </t>
    </r>
    <r>
      <rPr>
        <b/>
        <sz val="10"/>
        <color rgb="FFFF0000"/>
        <rFont val="Arial"/>
        <family val="2"/>
      </rPr>
      <t>ohne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</si>
  <si>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t>Jahrespreissystem</t>
  </si>
  <si>
    <t>Erlöse Netzentgelte ohne LM
[EUR]</t>
  </si>
  <si>
    <t>Grundpreis
[EUR/a]</t>
  </si>
  <si>
    <r>
      <t xml:space="preserve">Entnahme durch Kunden nach § 14a EnWG - 
Bestandsanlagen bis 31.12.2023 </t>
    </r>
    <r>
      <rPr>
        <b/>
        <vertAlign val="superscript"/>
        <sz val="10"/>
        <rFont val="Arial"/>
        <family val="2"/>
      </rPr>
      <t xml:space="preserve">1
</t>
    </r>
    <r>
      <rPr>
        <b/>
        <sz val="10"/>
        <rFont val="Arial"/>
        <family val="2"/>
      </rPr>
      <t xml:space="preserve">- Niederspannung </t>
    </r>
    <r>
      <rPr>
        <b/>
        <sz val="10"/>
        <color rgb="FFFF0000"/>
        <rFont val="Arial"/>
        <family val="2"/>
      </rPr>
      <t>ohne</t>
    </r>
    <r>
      <rPr>
        <b/>
        <sz val="10"/>
        <rFont val="Arial"/>
        <family val="2"/>
      </rPr>
      <t xml:space="preserve"> Leistungsmessung -</t>
    </r>
  </si>
  <si>
    <t>Erlöse § 14a - alt -
[EUR]</t>
  </si>
  <si>
    <t>Erlöse § 14a (alt)
[EUR]</t>
  </si>
  <si>
    <t>Entnahme durch Elektro-Speicherheizungen</t>
  </si>
  <si>
    <t>Entnahme durch Elektro-Wärmepumpen</t>
  </si>
  <si>
    <r>
      <t xml:space="preserve">Entnahme durch Kunden nach § 14a EnWG - 
Anschlüsse steuerbare Verbrauchseinrichtungen ab 01.01.2024 </t>
    </r>
    <r>
      <rPr>
        <b/>
        <vertAlign val="superscript"/>
        <sz val="10"/>
        <rFont val="Arial"/>
        <family val="2"/>
      </rPr>
      <t xml:space="preserve">1
</t>
    </r>
    <r>
      <rPr>
        <b/>
        <sz val="10"/>
        <rFont val="Arial"/>
        <family val="2"/>
      </rPr>
      <t xml:space="preserve">- Modul 1 - pauschale Netzentgeltreduzierung für Kunden </t>
    </r>
    <r>
      <rPr>
        <b/>
        <sz val="10"/>
        <color rgb="FFFF0000"/>
        <rFont val="Arial"/>
        <family val="2"/>
      </rPr>
      <t>ohne</t>
    </r>
    <r>
      <rPr>
        <b/>
        <sz val="10"/>
        <rFont val="Arial"/>
        <family val="2"/>
      </rPr>
      <t xml:space="preserve"> Leistungsmessung  -</t>
    </r>
  </si>
  <si>
    <t>Netzentgeltreduzierung
[EUR]</t>
  </si>
  <si>
    <t>Erlöse § 14a - Modul 1
[EUR]</t>
  </si>
  <si>
    <t>Erlöse § 14a (neu)
[EUR]</t>
  </si>
  <si>
    <t>Modul 1 - Niederspannung ohne Leistungsmessung</t>
  </si>
  <si>
    <r>
      <t xml:space="preserve">Entnahme durch Kunden nach § 14a EnWG -
Anschlüsse steuerbare Verbrauchseinrichtungen ab 01.01.2024 </t>
    </r>
    <r>
      <rPr>
        <b/>
        <vertAlign val="superscript"/>
        <sz val="10"/>
        <rFont val="Arial"/>
        <family val="2"/>
      </rPr>
      <t xml:space="preserve">1
</t>
    </r>
    <r>
      <rPr>
        <b/>
        <sz val="10"/>
        <rFont val="Arial"/>
        <family val="2"/>
      </rPr>
      <t xml:space="preserve">- Modul 1 - pauschale Netzentgeltreduzierung für Kunden </t>
    </r>
    <r>
      <rPr>
        <b/>
        <sz val="10"/>
        <color rgb="FFFF0000"/>
        <rFont val="Arial"/>
        <family val="2"/>
      </rPr>
      <t>mit</t>
    </r>
    <r>
      <rPr>
        <b/>
        <sz val="10"/>
        <rFont val="Arial"/>
        <family val="2"/>
      </rPr>
      <t xml:space="preserve"> Leistungsmessung  -</t>
    </r>
  </si>
  <si>
    <t>Modul 1 - Umspannung Mittel- / Niederspannung (USp. MS/NS)</t>
  </si>
  <si>
    <t>Modul 1 - Niederspannung (NS)</t>
  </si>
  <si>
    <r>
      <t xml:space="preserve">Entnahme durch Kunden nach § 14a EnWG - 
Anschlüsse steuerbare Verbrauchseinrichtungen ab 01.01.2024 </t>
    </r>
    <r>
      <rPr>
        <b/>
        <vertAlign val="superscript"/>
        <sz val="10"/>
        <rFont val="Arial"/>
        <family val="2"/>
      </rPr>
      <t xml:space="preserve">1
</t>
    </r>
    <r>
      <rPr>
        <b/>
        <sz val="10"/>
        <rFont val="Arial"/>
        <family val="2"/>
      </rPr>
      <t xml:space="preserve">- Modul 2 - prozentuale Arbeitspreisreduzierung für Kunden </t>
    </r>
    <r>
      <rPr>
        <b/>
        <sz val="10"/>
        <color rgb="FFFF0000"/>
        <rFont val="Arial"/>
        <family val="2"/>
      </rPr>
      <t>ohne</t>
    </r>
    <r>
      <rPr>
        <b/>
        <sz val="10"/>
        <rFont val="Arial"/>
        <family val="2"/>
      </rPr>
      <t xml:space="preserve"> Leistungsmessung -</t>
    </r>
  </si>
  <si>
    <t>Erlöse § 14a - Modul 2
[EUR]</t>
  </si>
  <si>
    <t>Modul 2 - Niederspannung ohne Leistungsmessung</t>
  </si>
  <si>
    <r>
      <t xml:space="preserve">Monatsleistungspreissystem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</si>
  <si>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t>Erlöse MLP
[EUR]</t>
  </si>
  <si>
    <t>Leistungspreis
[EUR/kW u. Monat]</t>
  </si>
  <si>
    <t>Ø Monatshöchstlast
[kW]</t>
  </si>
  <si>
    <r>
      <t xml:space="preserve">Landstrompreissystem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</si>
  <si>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t>Tagesleistungspreissystem</t>
  </si>
  <si>
    <t>Erlöse TLP
[EUR]</t>
  </si>
  <si>
    <t>Leistungspreis
[EUR/kW u. Tag]</t>
  </si>
  <si>
    <t>Ø Tageshöchstlast
[kW]</t>
  </si>
  <si>
    <r>
      <t xml:space="preserve">Jahresleistungspreissystem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- Netzreservekapazität </t>
    </r>
    <r>
      <rPr>
        <b/>
        <vertAlign val="superscript"/>
        <sz val="10"/>
        <rFont val="Arial"/>
        <family val="2"/>
      </rPr>
      <t>2</t>
    </r>
  </si>
  <si>
    <t>Erlöse
0 h/a bis 200 h/a
[EUR]</t>
  </si>
  <si>
    <t>Erlöse
200 h/a bis 400 h/a
[EUR]</t>
  </si>
  <si>
    <t>Erlöse
400 h/a bis 600 h/a
[EUR]</t>
  </si>
  <si>
    <t>Erlöse Reservekapazität
[EUR]</t>
  </si>
  <si>
    <t>0 bis 200 h/a
[EUR/kWa]</t>
  </si>
  <si>
    <t>200 h/a bis 400 h/a
[EUR/kWa]</t>
  </si>
  <si>
    <t>400 h/a bis 600 h/a
[EUR/kWa]</t>
  </si>
  <si>
    <t>0 bis 200 h/a
[kW]</t>
  </si>
  <si>
    <t>200 h/a bis 400 h/a
[kW]</t>
  </si>
  <si>
    <t>400 h/a bis 600 h/a
[kW]</t>
  </si>
  <si>
    <r>
      <t xml:space="preserve">Entgelte - 
Entnahme und Einspeisung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Lastgangzählung </t>
    </r>
    <r>
      <rPr>
        <b/>
        <vertAlign val="superscript"/>
        <sz val="10"/>
        <rFont val="Arial"/>
        <family val="2"/>
      </rPr>
      <t>2</t>
    </r>
  </si>
  <si>
    <t>Jahresentgelt für den Messstellenbetrieb (inkl. Messung) je Messeinrichtung
[EUR/a]</t>
  </si>
  <si>
    <t>Messstellenbetrieb
[Anzahl Mess-
einrichtungen]</t>
  </si>
  <si>
    <t>Erlöse Messstellenbetrieb
[EUR]</t>
  </si>
  <si>
    <t>Erlöse
Messstellenbetrieb
[EUR]</t>
  </si>
  <si>
    <r>
      <t xml:space="preserve">Entgelte - 
Entnahme und Einspeisung </t>
    </r>
    <r>
      <rPr>
        <b/>
        <sz val="10"/>
        <color indexed="10"/>
        <rFont val="Arial"/>
        <family val="2"/>
      </rPr>
      <t>ohne</t>
    </r>
    <r>
      <rPr>
        <b/>
        <sz val="10"/>
        <rFont val="Arial"/>
        <family val="2"/>
      </rPr>
      <t xml:space="preserve"> Lastgangzählung </t>
    </r>
    <r>
      <rPr>
        <b/>
        <vertAlign val="superscript"/>
        <sz val="10"/>
        <rFont val="Arial"/>
        <family val="2"/>
      </rPr>
      <t>2</t>
    </r>
  </si>
  <si>
    <t>Entgelt für den Messstellenbetrieb je Messeinrichtung</t>
  </si>
  <si>
    <t>Messstellenbetrieb je Messeinrichtung</t>
  </si>
  <si>
    <t>mit jährlicher Messung
[EUR/a]</t>
  </si>
  <si>
    <t>mit halbjährlicher Messung
[EUR/a]</t>
  </si>
  <si>
    <t>mit vierteljährlicher Messung
[EUR/a]</t>
  </si>
  <si>
    <t>mit monatlicher Messung
[EUR/a]</t>
  </si>
  <si>
    <t>Anzahl der Messeinrichtungen
mit jährlicher Messung</t>
  </si>
  <si>
    <t>Anzahl der Messeinrichtungen
mit halbjährlicher Messung</t>
  </si>
  <si>
    <t>Anzahl der Messeinrichtungen mit vierteljährlicher  Messung</t>
  </si>
  <si>
    <t>Anzahl der Messeinrichtungen mit monatlicher Messung</t>
  </si>
  <si>
    <t>Elektrische Messeinrichtungen, die keine moderne Messeinrichtung im Sinne des § 2 Nr. 15 MsbG sind</t>
  </si>
  <si>
    <t>Sonstige:</t>
  </si>
  <si>
    <r>
      <t>Sonstige Entgelte</t>
    </r>
    <r>
      <rPr>
        <b/>
        <vertAlign val="superscript"/>
        <sz val="10"/>
        <rFont val="Arial"/>
        <family val="2"/>
      </rPr>
      <t xml:space="preserve"> 2</t>
    </r>
  </si>
  <si>
    <t>Anwendung Gemeinderabatt
 (in %)</t>
  </si>
  <si>
    <t>Erlöse Sonstige Entgelte
[EUR]</t>
  </si>
  <si>
    <r>
      <rPr>
        <b/>
        <sz val="11"/>
        <color theme="1"/>
        <rFont val="Arial"/>
        <family val="2"/>
      </rPr>
      <t xml:space="preserve">Erlösminderungen aus Vereinbarungen gemäß § 3 KAV
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theme="1"/>
        <rFont val="Arial"/>
        <family val="2"/>
      </rPr>
      <t>für Kunden</t>
    </r>
    <r>
      <rPr>
        <b/>
        <sz val="11"/>
        <color rgb="FFFF0000"/>
        <rFont val="Arial"/>
        <family val="2"/>
      </rPr>
      <t xml:space="preserve"> mit</t>
    </r>
    <r>
      <rPr>
        <b/>
        <sz val="11"/>
        <rFont val="Arial"/>
        <family val="2"/>
      </rPr>
      <t xml:space="preserve"> Leistungsmessung</t>
    </r>
  </si>
  <si>
    <t>Preisnachlass
Leistungspreis
[EUR/kWa]</t>
  </si>
  <si>
    <t>Preisnachlass
Arbeitspreis
[ct/kWh]</t>
  </si>
  <si>
    <t>Niederspannung</t>
  </si>
  <si>
    <t>Niederspannung - mit § 14a EnWG - Modul 1</t>
  </si>
  <si>
    <r>
      <rPr>
        <b/>
        <sz val="11"/>
        <color theme="1"/>
        <rFont val="Arial"/>
        <family val="2"/>
      </rPr>
      <t xml:space="preserve">Erlösminderungen aus Vereinbarungen gemäß § 3 KAV
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theme="1"/>
        <rFont val="Arial"/>
        <family val="2"/>
      </rPr>
      <t>für Kunden</t>
    </r>
    <r>
      <rPr>
        <b/>
        <sz val="11"/>
        <color rgb="FFFF0000"/>
        <rFont val="Arial"/>
        <family val="2"/>
      </rPr>
      <t xml:space="preserve"> ohne</t>
    </r>
    <r>
      <rPr>
        <b/>
        <sz val="11"/>
        <rFont val="Arial"/>
        <family val="2"/>
      </rPr>
      <t xml:space="preserve"> Leistungsmessung</t>
    </r>
  </si>
  <si>
    <t>Preisnachlass
Grundpreis
 [EUR/a]</t>
  </si>
  <si>
    <t>Niederspannung - mit § 14a EnWG - Bestandsanlagen bis zum 31.12.2023 - ESH</t>
  </si>
  <si>
    <t>Niederspannung - mit § 14a EnWG - Bestandsanlagen bis zum 31.12.2023 - Wärmepumpen</t>
  </si>
  <si>
    <t>Niederspannung - mit § 14a EnWG - Bestandsanlagen bis zum 31.12.2023 - Elektromobilität</t>
  </si>
  <si>
    <t>Niederspannung - mit § 14a EnWG - Bestandsanlagen bis zum 31.12.2023 - Sonstiges</t>
  </si>
  <si>
    <t>Niedersapnnung - mit § 14a EnWG - Modul 1</t>
  </si>
  <si>
    <t>Niederspannung - mit § 14a EnWG - Modul 2</t>
  </si>
  <si>
    <t>erhaltene Erlöse
[EUR]</t>
  </si>
  <si>
    <r>
      <t xml:space="preserve">Erlöse aus Vereinbarungen gemäß § 19 Abs. 3 StromNEV - singulär genutzte Betriebsmittel </t>
    </r>
    <r>
      <rPr>
        <b/>
        <vertAlign val="superscript"/>
        <sz val="10"/>
        <rFont val="Arial"/>
        <family val="2"/>
      </rPr>
      <t>2</t>
    </r>
  </si>
  <si>
    <t>singuläre Entgelte
[EUR]</t>
  </si>
  <si>
    <t>Erlösminderungen aus Speicherentgelt gemäß § 19 Abs. 4 StromNEV</t>
  </si>
  <si>
    <t>durchschnittlicher Reduzierungssatz
[%]</t>
  </si>
  <si>
    <t>Erlösbeitrag
[%]</t>
  </si>
  <si>
    <r>
      <t xml:space="preserve">Netzentgeltfreistellungen von Energiespeichern nach § 118 Abs. 6 EnWG </t>
    </r>
    <r>
      <rPr>
        <b/>
        <vertAlign val="superscript"/>
        <sz val="10"/>
        <rFont val="Arial"/>
        <family val="2"/>
      </rPr>
      <t>2</t>
    </r>
  </si>
  <si>
    <t>Aufschlag für mittelspannungsseitige Entnahme mit niederspannungsseitiger Messung</t>
  </si>
  <si>
    <r>
      <t xml:space="preserve">Erlöse aus sonstigen nicht genehmigungsbedürftigen Entgelten </t>
    </r>
    <r>
      <rPr>
        <b/>
        <vertAlign val="superscript"/>
        <sz val="10"/>
        <rFont val="Arial"/>
        <family val="2"/>
      </rPr>
      <t>2</t>
    </r>
  </si>
  <si>
    <t>Kommentar:</t>
  </si>
  <si>
    <t>B3. dezentrale Einspeisung</t>
  </si>
  <si>
    <t>B2. vorgelagerte Netzkosten</t>
  </si>
  <si>
    <t>D. Erläuterungen</t>
  </si>
  <si>
    <t>Betriebs-
verbrauch
[kWh]</t>
  </si>
  <si>
    <t>Verlustenergie
[kWh]</t>
  </si>
  <si>
    <t>Differenz</t>
  </si>
  <si>
    <t>Inanspruch-
nahme vorgelagerter Netzebenen
[kWh]</t>
  </si>
  <si>
    <t>Dezentrale Einspeisungen
[kWh]</t>
  </si>
  <si>
    <t>Sonstige
[kWh]</t>
  </si>
  <si>
    <t>Summe
[kWh]</t>
  </si>
  <si>
    <t>Kunden &lt; KP
[kWh]</t>
  </si>
  <si>
    <t>Kunden &gt; KP
[kWh]</t>
  </si>
  <si>
    <t>Kunden o. LM
[kWh]</t>
  </si>
  <si>
    <t>Kunden nach
§ 14a EnWG
[kWh]</t>
  </si>
  <si>
    <t>MLP und TLP
[kWh]</t>
  </si>
  <si>
    <t>absolut
[kWh]</t>
  </si>
  <si>
    <t>relativ
[%]</t>
  </si>
  <si>
    <t>erzielte Erlöse</t>
  </si>
  <si>
    <t>B1. Erzielte Erlöse</t>
  </si>
  <si>
    <t>Datenabfrage für die Periodenübergreifende Saldierung gem. § 11 StromNEV für Stromnetzbetreiber</t>
  </si>
  <si>
    <t>A2. Energiefluss</t>
  </si>
  <si>
    <t>zu Grunde gelegte Netzkosten</t>
  </si>
  <si>
    <t>in der Erlösobergrenze enthaltener Ansatz</t>
  </si>
  <si>
    <t>in den zu Grunde gelegten Netzkosten enthaltener Ansatz</t>
  </si>
  <si>
    <t>Tabellen-
blatt</t>
  </si>
  <si>
    <t>Beschreibung</t>
  </si>
  <si>
    <t>Inhalt</t>
  </si>
  <si>
    <t xml:space="preserve"> = Saldo aus Einzeldifferenzen</t>
  </si>
  <si>
    <t>B1</t>
  </si>
  <si>
    <t>B2</t>
  </si>
  <si>
    <t>B3</t>
  </si>
  <si>
    <t>Jahresanfangsbestand ( = Vorjahressaldo)</t>
  </si>
  <si>
    <t>Endbestand (= Saldo aus Einzeldifferenzen)</t>
  </si>
  <si>
    <t>Mittelwert aus Jahresanfangs- und Jahresendbestand</t>
  </si>
  <si>
    <t>Verzinsung</t>
  </si>
  <si>
    <t>Saldo Regulierungskonto ( = Jahresendbestand + Verzinsung)</t>
  </si>
  <si>
    <t>C. Saldierung und Auflösung des Saldierungsbetrags</t>
  </si>
  <si>
    <t>Verzinsung und Auflösung des Saldierungsbetrags</t>
  </si>
  <si>
    <t>Erzielte Erlöse</t>
  </si>
  <si>
    <t>Erforderliche Inanspruchnahme vorgelagerter Netzebenen</t>
  </si>
  <si>
    <t>Vermiedene Netzentgelte im Sinne von § 18 StromNEV, EEG und KWK-G</t>
  </si>
  <si>
    <t>C. Saldierung</t>
  </si>
  <si>
    <t>A1. Umatzerlöse</t>
  </si>
  <si>
    <t>Zinssätze</t>
  </si>
  <si>
    <t>Anzuwendender Zinssatz</t>
  </si>
  <si>
    <t>Rechtsgrundlage / Erläuterung</t>
  </si>
  <si>
    <t>B4. Sonstiges</t>
  </si>
  <si>
    <t>B4</t>
  </si>
  <si>
    <t>Sonstiges</t>
  </si>
  <si>
    <t>Vermeidungs-
arbeit
[kWh]</t>
  </si>
  <si>
    <r>
      <t xml:space="preserve">Entnahme durch Kunden nach § 14a EnWG - 
Anschlüsse steuerbare Verbrauchseinrichtungen ab 01.01.2024 </t>
    </r>
    <r>
      <rPr>
        <b/>
        <vertAlign val="superscript"/>
        <sz val="10"/>
        <rFont val="Arial"/>
        <family val="2"/>
      </rPr>
      <t xml:space="preserve">1
</t>
    </r>
    <r>
      <rPr>
        <b/>
        <sz val="10"/>
        <rFont val="Arial"/>
        <family val="2"/>
      </rPr>
      <t xml:space="preserve">- Modul 1 </t>
    </r>
    <r>
      <rPr>
        <b/>
        <sz val="10"/>
        <color rgb="FFFF0000"/>
        <rFont val="Arial"/>
        <family val="2"/>
      </rPr>
      <t>+</t>
    </r>
    <r>
      <rPr>
        <b/>
        <sz val="10"/>
        <rFont val="Arial"/>
        <family val="2"/>
      </rPr>
      <t xml:space="preserve"> 3 - pauschale Netzentgeltreduzierung + zeitvariables Netzentgelt für Kunden </t>
    </r>
    <r>
      <rPr>
        <b/>
        <sz val="10"/>
        <color rgb="FFFF0000"/>
        <rFont val="Arial"/>
        <family val="2"/>
      </rPr>
      <t>ohne</t>
    </r>
    <r>
      <rPr>
        <b/>
        <sz val="10"/>
        <rFont val="Arial"/>
        <family val="2"/>
      </rPr>
      <t xml:space="preserve"> Leistungsmessung -</t>
    </r>
  </si>
  <si>
    <t>Netzentgelt-reduzierung
[€]</t>
  </si>
  <si>
    <t>Erlöse § 14a - Modul 1 + 3
[EUR]</t>
  </si>
  <si>
    <t>Modul 3 - Niederspannung ohne Leistungsmessung - Niedriglasttarifstufe</t>
  </si>
  <si>
    <t>Modul 3 - Niederspannung ohne Leistungsmessung - Standardlasttarifstufe</t>
  </si>
  <si>
    <t>Modul 3 - Niederspannung ohne Leistungsmessung - Hochlasttarifstufe</t>
  </si>
  <si>
    <t>Höchstspannung - Messstellenbetrieb</t>
  </si>
  <si>
    <t>Höchstspannung - Wandlersatz</t>
  </si>
  <si>
    <t>Hochspannung (einschließlich HöS/HS) - Messstellenbetrieb</t>
  </si>
  <si>
    <t>Hochspannung (einschließlich HöS/HS) - Wandlersatz</t>
  </si>
  <si>
    <t>Mittelspannung (einschließlich HS/MS) - Messstellenbetrieb</t>
  </si>
  <si>
    <t>Mittelspannung (einschließlich HS/MS) - Wandlersatz</t>
  </si>
  <si>
    <t>Niederspannung (einschließlich MS/NS) - Messstellenbetrieb</t>
  </si>
  <si>
    <t>Niederspannung (einschließlich MS/NS) - Wandlersatz</t>
  </si>
  <si>
    <t>Niederspannung (einschließlich MS/NS) - Schaltgerät / Rundsteuerempfänger</t>
  </si>
  <si>
    <t xml:space="preserve"> Alle Spannungsebenen (HöS / HS / MS / NS):</t>
  </si>
  <si>
    <t>Telekommunikationsanschluss durch Netzbetreiber (Fernauslesung)</t>
  </si>
  <si>
    <t>Telekommunikationsanschluss durch Anschlussnehmer (Fernauslesung)</t>
  </si>
  <si>
    <t>Manuelle vor Ort Ablesung bei kME mit registrierender Last-/Einspeisemessung</t>
  </si>
  <si>
    <t>Preisabschlag statt täglicher nur monatliche Datenbereitstellung</t>
  </si>
  <si>
    <t>Impulsweitergabe</t>
  </si>
  <si>
    <t>1-Tarif-2-Richtungszähler</t>
  </si>
  <si>
    <t>EDL21-Zähler; Messsysteme nach §§21c, d EnWG a.F., die keine mME i.S.d. § 2 Nr. 15 MsbG sind</t>
  </si>
  <si>
    <t>Niederspannung - mit § 14a EnWG - Modul 1+3</t>
  </si>
  <si>
    <t>Niedriglasttarifstufe</t>
  </si>
  <si>
    <t>Standartlasttarifstufe</t>
  </si>
  <si>
    <t>Hochlasttarifstufe</t>
  </si>
  <si>
    <r>
      <t xml:space="preserve">Erlöse aus Vereinbarungen gemäß § 19 Abs. 2 StromNEV </t>
    </r>
    <r>
      <rPr>
        <b/>
        <vertAlign val="superscript"/>
        <sz val="10"/>
        <rFont val="Arial"/>
        <family val="2"/>
      </rPr>
      <t>2</t>
    </r>
  </si>
  <si>
    <t>Annuitätische Berücksichtigung in der Kalkulationsperiode</t>
  </si>
  <si>
    <t>Auswirkung auf die Kalkulationsperiode</t>
  </si>
  <si>
    <t>EHB_PÜS_260424</t>
  </si>
  <si>
    <t>Kalkulationsperiode: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</si>
</sst>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&quot;€&quot;#,##0.00_);[Red]\(&quot;€&quot;#,##0.00\)"/>
    <numFmt numFmtId="165" formatCode="_-* #,##0.00\ _€_-;\-* #,##0.00\ _€_-;_-* &quot;-&quot;??\ _€_-;_-@_-"/>
    <numFmt numFmtId="166" formatCode="_(&quot;€&quot;* #,##0.00_);_(&quot;€&quot;* \(#,##0.00\);_(&quot;€&quot;* &quot;-&quot;??_);_(@_)"/>
    <numFmt numFmtId="167" formatCode="#,##0.00_ ;[Red]\-#,##0.00\ "/>
    <numFmt numFmtId="168" formatCode="_([$€]* #,##0.00_);_([$€]* \(#,##0.00\);_([$€]* &quot;-&quot;??_);_(@_)"/>
    <numFmt numFmtId="169" formatCode="#,##0_ ;[Red]\-#,##0\ "/>
    <numFmt numFmtId="170" formatCode="#,##0.00_ ;[Red]\-#,##0.00;\-"/>
    <numFmt numFmtId="171" formatCode="0_ ;[Red]\-0\ "/>
    <numFmt numFmtId="172" formatCode="_-* #,##0\ _€_-;\-* #,##0\ _€_-;_-* &quot;-&quot;??\ _€_-;_-@_-"/>
    <numFmt numFmtId="173" formatCode="#,##0_ &quot;kvarh&quot;;[Red]\-#,##0\ &quot;kvarh&quot;"/>
    <numFmt numFmtId="174" formatCode="&quot; &lt; &quot;#,##0&quot; h/a&quot;"/>
    <numFmt numFmtId="175" formatCode="0.000"/>
    <numFmt numFmtId="176" formatCode="#,##0.00\ &quot;€&quot;"/>
    <numFmt numFmtId="177" formatCode="0.0%"/>
    <numFmt numFmtId="178" formatCode="#,##0\ &quot;€&quot;"/>
    <numFmt numFmtId="179" formatCode="_(&quot;€&quot;* #,##0_);_(&quot;€&quot;* \(#,##0\);_(&quot;€&quot;* &quot;-&quot;_);_(@_)"/>
  </numFmts>
  <fonts count="6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u/>
      <sz val="11"/>
      <color indexed="12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0"/>
      <name val="Courier"/>
      <family val="3"/>
    </font>
    <font>
      <u/>
      <sz val="11"/>
      <color indexed="12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Arial"/>
      <family val="2"/>
    </font>
    <font>
      <b/>
      <sz val="11"/>
      <color rgb="FF3F3F3F"/>
      <name val="Calibri"/>
      <family val="2"/>
      <scheme val="minor"/>
    </font>
    <font>
      <sz val="11"/>
      <color theme="1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vertAlign val="superscript"/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0"/>
      <name val="Arial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sz val="6"/>
      <name val="Arial"/>
      <family val="2"/>
    </font>
    <font>
      <b/>
      <sz val="22"/>
      <name val="Arial"/>
      <family val="2"/>
    </font>
    <font>
      <sz val="12"/>
      <name val="Arial"/>
      <family val="2"/>
    </font>
    <font>
      <b/>
      <sz val="11"/>
      <color indexed="10"/>
      <name val="Arial"/>
      <family val="2"/>
    </font>
    <font>
      <b/>
      <sz val="10"/>
      <color theme="0"/>
      <name val="Arial"/>
      <family val="2"/>
    </font>
    <font>
      <sz val="14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bgColor indexed="43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rgb="FFF2F2F2"/>
      </patternFill>
    </fill>
    <fill>
      <patternFill patternType="gray0625">
        <bgColor rgb="FFFFFF99"/>
      </patternFill>
    </fill>
    <fill>
      <patternFill patternType="solid">
        <fgColor theme="0" tint="-4.9989318521683403E-2"/>
        <bgColor indexed="64"/>
      </patternFill>
    </fill>
  </fills>
  <borders count="91">
    <border>
      <left/>
      <right/>
      <top/>
      <bottom/>
      <diagonal/>
    </border>
    <border>
      <left/>
      <right/>
      <top/>
      <bottom style="hair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77">
    <xf numFmtId="0" fontId="0" fillId="0" borderId="0"/>
    <xf numFmtId="0" fontId="13" fillId="2" borderId="0"/>
    <xf numFmtId="0" fontId="4" fillId="2" borderId="0"/>
    <xf numFmtId="0" fontId="13" fillId="2" borderId="0"/>
    <xf numFmtId="0" fontId="4" fillId="2" borderId="0"/>
    <xf numFmtId="0" fontId="32" fillId="2" borderId="0"/>
    <xf numFmtId="0" fontId="13" fillId="2" borderId="0"/>
    <xf numFmtId="0" fontId="4" fillId="2" borderId="0"/>
    <xf numFmtId="0" fontId="4" fillId="2" borderId="0"/>
    <xf numFmtId="0" fontId="13" fillId="2" borderId="0"/>
    <xf numFmtId="0" fontId="4" fillId="2" borderId="0"/>
    <xf numFmtId="0" fontId="13" fillId="2" borderId="0"/>
    <xf numFmtId="0" fontId="4" fillId="2" borderId="0"/>
    <xf numFmtId="0" fontId="32" fillId="2" borderId="0"/>
    <xf numFmtId="0" fontId="13" fillId="2" borderId="0"/>
    <xf numFmtId="0" fontId="4" fillId="2" borderId="0"/>
    <xf numFmtId="0" fontId="4" fillId="2" borderId="0"/>
    <xf numFmtId="0" fontId="32" fillId="2" borderId="0"/>
    <xf numFmtId="0" fontId="13" fillId="2" borderId="0"/>
    <xf numFmtId="0" fontId="4" fillId="2" borderId="0"/>
    <xf numFmtId="0" fontId="4" fillId="2" borderId="0"/>
    <xf numFmtId="0" fontId="32" fillId="2" borderId="0"/>
    <xf numFmtId="0" fontId="13" fillId="2" borderId="0"/>
    <xf numFmtId="0" fontId="4" fillId="2" borderId="0"/>
    <xf numFmtId="0" fontId="4" fillId="2" borderId="0"/>
    <xf numFmtId="0" fontId="12" fillId="2" borderId="0"/>
    <xf numFmtId="0" fontId="33" fillId="2" borderId="0"/>
    <xf numFmtId="0" fontId="34" fillId="2" borderId="0"/>
    <xf numFmtId="0" fontId="34" fillId="2" borderId="0"/>
    <xf numFmtId="0" fontId="35" fillId="2" borderId="0"/>
    <xf numFmtId="0" fontId="34" fillId="2" borderId="0"/>
    <xf numFmtId="0" fontId="34" fillId="2" borderId="0"/>
    <xf numFmtId="0" fontId="34" fillId="2" borderId="0"/>
    <xf numFmtId="0" fontId="35" fillId="2" borderId="0"/>
    <xf numFmtId="0" fontId="34" fillId="2" borderId="0"/>
    <xf numFmtId="0" fontId="35" fillId="2" borderId="0"/>
    <xf numFmtId="0" fontId="34" fillId="2" borderId="0"/>
    <xf numFmtId="0" fontId="35" fillId="2" borderId="0"/>
    <xf numFmtId="0" fontId="34" fillId="2" borderId="0"/>
    <xf numFmtId="0" fontId="36" fillId="2" borderId="0"/>
    <xf numFmtId="0" fontId="37" fillId="2" borderId="0"/>
    <xf numFmtId="0" fontId="31" fillId="2" borderId="0"/>
    <xf numFmtId="0" fontId="8" fillId="2" borderId="0"/>
    <xf numFmtId="170" fontId="13" fillId="3" borderId="1"/>
    <xf numFmtId="170" fontId="4" fillId="3" borderId="1"/>
    <xf numFmtId="170" fontId="13" fillId="3" borderId="1"/>
    <xf numFmtId="170" fontId="4" fillId="3" borderId="1"/>
    <xf numFmtId="170" fontId="13" fillId="3" borderId="1"/>
    <xf numFmtId="170" fontId="4" fillId="3" borderId="1"/>
    <xf numFmtId="170" fontId="13" fillId="3" borderId="1"/>
    <xf numFmtId="170" fontId="4" fillId="3" borderId="1"/>
    <xf numFmtId="170" fontId="13" fillId="3" borderId="1"/>
    <xf numFmtId="170" fontId="4" fillId="3" borderId="1"/>
    <xf numFmtId="0" fontId="33" fillId="3" borderId="0"/>
    <xf numFmtId="0" fontId="13" fillId="2" borderId="0"/>
    <xf numFmtId="0" fontId="4" fillId="2" borderId="0"/>
    <xf numFmtId="0" fontId="13" fillId="2" borderId="0"/>
    <xf numFmtId="0" fontId="4" fillId="2" borderId="0"/>
    <xf numFmtId="0" fontId="32" fillId="2" borderId="0"/>
    <xf numFmtId="0" fontId="13" fillId="2" borderId="0"/>
    <xf numFmtId="0" fontId="4" fillId="2" borderId="0"/>
    <xf numFmtId="0" fontId="4" fillId="2" borderId="0"/>
    <xf numFmtId="0" fontId="13" fillId="2" borderId="0"/>
    <xf numFmtId="0" fontId="4" fillId="2" borderId="0"/>
    <xf numFmtId="0" fontId="13" fillId="2" borderId="0"/>
    <xf numFmtId="0" fontId="4" fillId="2" borderId="0"/>
    <xf numFmtId="0" fontId="32" fillId="2" borderId="0"/>
    <xf numFmtId="0" fontId="13" fillId="2" borderId="0"/>
    <xf numFmtId="0" fontId="4" fillId="2" borderId="0"/>
    <xf numFmtId="0" fontId="4" fillId="2" borderId="0"/>
    <xf numFmtId="0" fontId="32" fillId="2" borderId="0"/>
    <xf numFmtId="0" fontId="13" fillId="2" borderId="0"/>
    <xf numFmtId="0" fontId="4" fillId="2" borderId="0"/>
    <xf numFmtId="0" fontId="4" fillId="2" borderId="0"/>
    <xf numFmtId="0" fontId="32" fillId="2" borderId="0"/>
    <xf numFmtId="0" fontId="13" fillId="2" borderId="0"/>
    <xf numFmtId="0" fontId="4" fillId="2" borderId="0"/>
    <xf numFmtId="0" fontId="4" fillId="2" borderId="0"/>
    <xf numFmtId="0" fontId="12" fillId="2" borderId="0"/>
    <xf numFmtId="0" fontId="33" fillId="2" borderId="0"/>
    <xf numFmtId="0" fontId="13" fillId="2" borderId="0"/>
    <xf numFmtId="0" fontId="4" fillId="2" borderId="0"/>
    <xf numFmtId="0" fontId="36" fillId="2" borderId="0"/>
    <xf numFmtId="0" fontId="37" fillId="2" borderId="0"/>
    <xf numFmtId="0" fontId="31" fillId="2" borderId="0"/>
    <xf numFmtId="0" fontId="8" fillId="2" borderId="0"/>
    <xf numFmtId="0" fontId="14" fillId="4" borderId="0" applyNumberFormat="0" applyBorder="0" applyAlignment="0" applyProtection="0"/>
    <xf numFmtId="0" fontId="3" fillId="4" borderId="0" applyNumberFormat="0" applyBorder="0" applyAlignment="0" applyProtection="0"/>
    <xf numFmtId="0" fontId="14" fillId="5" borderId="0" applyNumberFormat="0" applyBorder="0" applyAlignment="0" applyProtection="0"/>
    <xf numFmtId="0" fontId="3" fillId="5" borderId="0" applyNumberFormat="0" applyBorder="0" applyAlignment="0" applyProtection="0"/>
    <xf numFmtId="0" fontId="14" fillId="6" borderId="0" applyNumberFormat="0" applyBorder="0" applyAlignment="0" applyProtection="0"/>
    <xf numFmtId="0" fontId="3" fillId="6" borderId="0" applyNumberFormat="0" applyBorder="0" applyAlignment="0" applyProtection="0"/>
    <xf numFmtId="0" fontId="14" fillId="7" borderId="0" applyNumberFormat="0" applyBorder="0" applyAlignment="0" applyProtection="0"/>
    <xf numFmtId="0" fontId="3" fillId="7" borderId="0" applyNumberFormat="0" applyBorder="0" applyAlignment="0" applyProtection="0"/>
    <xf numFmtId="0" fontId="14" fillId="8" borderId="0" applyNumberFormat="0" applyBorder="0" applyAlignment="0" applyProtection="0"/>
    <xf numFmtId="0" fontId="3" fillId="8" borderId="0" applyNumberFormat="0" applyBorder="0" applyAlignment="0" applyProtection="0"/>
    <xf numFmtId="0" fontId="14" fillId="9" borderId="0" applyNumberFormat="0" applyBorder="0" applyAlignment="0" applyProtection="0"/>
    <xf numFmtId="0" fontId="3" fillId="9" borderId="0" applyNumberFormat="0" applyBorder="0" applyAlignment="0" applyProtection="0"/>
    <xf numFmtId="0" fontId="14" fillId="4" borderId="0" applyNumberFormat="0" applyBorder="0" applyAlignment="0" applyProtection="0"/>
    <xf numFmtId="0" fontId="3" fillId="4" borderId="0" applyNumberFormat="0" applyBorder="0" applyAlignment="0" applyProtection="0"/>
    <xf numFmtId="0" fontId="14" fillId="5" borderId="0" applyNumberFormat="0" applyBorder="0" applyAlignment="0" applyProtection="0"/>
    <xf numFmtId="0" fontId="3" fillId="5" borderId="0" applyNumberFormat="0" applyBorder="0" applyAlignment="0" applyProtection="0"/>
    <xf numFmtId="0" fontId="14" fillId="6" borderId="0" applyNumberFormat="0" applyBorder="0" applyAlignment="0" applyProtection="0"/>
    <xf numFmtId="0" fontId="3" fillId="6" borderId="0" applyNumberFormat="0" applyBorder="0" applyAlignment="0" applyProtection="0"/>
    <xf numFmtId="0" fontId="14" fillId="7" borderId="0" applyNumberFormat="0" applyBorder="0" applyAlignment="0" applyProtection="0"/>
    <xf numFmtId="0" fontId="3" fillId="7" borderId="0" applyNumberFormat="0" applyBorder="0" applyAlignment="0" applyProtection="0"/>
    <xf numFmtId="0" fontId="14" fillId="8" borderId="0" applyNumberFormat="0" applyBorder="0" applyAlignment="0" applyProtection="0"/>
    <xf numFmtId="0" fontId="3" fillId="8" borderId="0" applyNumberFormat="0" applyBorder="0" applyAlignment="0" applyProtection="0"/>
    <xf numFmtId="0" fontId="14" fillId="9" borderId="0" applyNumberFormat="0" applyBorder="0" applyAlignment="0" applyProtection="0"/>
    <xf numFmtId="0" fontId="3" fillId="9" borderId="0" applyNumberFormat="0" applyBorder="0" applyAlignment="0" applyProtection="0"/>
    <xf numFmtId="0" fontId="14" fillId="10" borderId="0" applyNumberFormat="0" applyBorder="0" applyAlignment="0" applyProtection="0"/>
    <xf numFmtId="0" fontId="3" fillId="10" borderId="0" applyNumberFormat="0" applyBorder="0" applyAlignment="0" applyProtection="0"/>
    <xf numFmtId="0" fontId="14" fillId="11" borderId="0" applyNumberFormat="0" applyBorder="0" applyAlignment="0" applyProtection="0"/>
    <xf numFmtId="0" fontId="3" fillId="11" borderId="0" applyNumberFormat="0" applyBorder="0" applyAlignment="0" applyProtection="0"/>
    <xf numFmtId="0" fontId="14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7" borderId="0" applyNumberFormat="0" applyBorder="0" applyAlignment="0" applyProtection="0"/>
    <xf numFmtId="0" fontId="3" fillId="7" borderId="0" applyNumberFormat="0" applyBorder="0" applyAlignment="0" applyProtection="0"/>
    <xf numFmtId="0" fontId="14" fillId="10" borderId="0" applyNumberFormat="0" applyBorder="0" applyAlignment="0" applyProtection="0"/>
    <xf numFmtId="0" fontId="3" fillId="10" borderId="0" applyNumberFormat="0" applyBorder="0" applyAlignment="0" applyProtection="0"/>
    <xf numFmtId="0" fontId="14" fillId="13" borderId="0" applyNumberFormat="0" applyBorder="0" applyAlignment="0" applyProtection="0"/>
    <xf numFmtId="0" fontId="3" fillId="13" borderId="0" applyNumberFormat="0" applyBorder="0" applyAlignment="0" applyProtection="0"/>
    <xf numFmtId="0" fontId="14" fillId="10" borderId="0" applyNumberFormat="0" applyBorder="0" applyAlignment="0" applyProtection="0"/>
    <xf numFmtId="0" fontId="3" fillId="10" borderId="0" applyNumberFormat="0" applyBorder="0" applyAlignment="0" applyProtection="0"/>
    <xf numFmtId="0" fontId="14" fillId="11" borderId="0" applyNumberFormat="0" applyBorder="0" applyAlignment="0" applyProtection="0"/>
    <xf numFmtId="0" fontId="3" fillId="11" borderId="0" applyNumberFormat="0" applyBorder="0" applyAlignment="0" applyProtection="0"/>
    <xf numFmtId="0" fontId="14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7" borderId="0" applyNumberFormat="0" applyBorder="0" applyAlignment="0" applyProtection="0"/>
    <xf numFmtId="0" fontId="3" fillId="7" borderId="0" applyNumberFormat="0" applyBorder="0" applyAlignment="0" applyProtection="0"/>
    <xf numFmtId="0" fontId="14" fillId="10" borderId="0" applyNumberFormat="0" applyBorder="0" applyAlignment="0" applyProtection="0"/>
    <xf numFmtId="0" fontId="3" fillId="10" borderId="0" applyNumberFormat="0" applyBorder="0" applyAlignment="0" applyProtection="0"/>
    <xf numFmtId="0" fontId="14" fillId="13" borderId="0" applyNumberFormat="0" applyBorder="0" applyAlignment="0" applyProtection="0"/>
    <xf numFmtId="0" fontId="3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6" fillId="22" borderId="2" applyNumberFormat="0" applyAlignment="0" applyProtection="0"/>
    <xf numFmtId="0" fontId="16" fillId="22" borderId="2" applyNumberFormat="0" applyAlignment="0" applyProtection="0"/>
    <xf numFmtId="0" fontId="16" fillId="22" borderId="2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8" fillId="9" borderId="3" applyNumberFormat="0" applyAlignment="0" applyProtection="0"/>
    <xf numFmtId="0" fontId="18" fillId="9" borderId="3" applyNumberFormat="0" applyAlignment="0" applyProtection="0"/>
    <xf numFmtId="0" fontId="18" fillId="9" borderId="3" applyNumberFormat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165" fontId="4" fillId="0" borderId="0" applyFont="0" applyFill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49" fontId="4" fillId="0" borderId="0"/>
    <xf numFmtId="0" fontId="7" fillId="24" borderId="5" applyNumberFormat="0" applyFont="0" applyAlignment="0" applyProtection="0"/>
    <xf numFmtId="0" fontId="7" fillId="24" borderId="5" applyNumberFormat="0" applyFont="0" applyAlignment="0" applyProtection="0"/>
    <xf numFmtId="0" fontId="6" fillId="24" borderId="5" applyNumberFormat="0" applyFont="0" applyAlignment="0" applyProtection="0"/>
    <xf numFmtId="0" fontId="6" fillId="24" borderId="5" applyNumberFormat="0" applyFont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4" fillId="0" borderId="0"/>
    <xf numFmtId="0" fontId="42" fillId="0" borderId="0"/>
    <xf numFmtId="0" fontId="4" fillId="0" borderId="0"/>
    <xf numFmtId="0" fontId="41" fillId="0" borderId="0"/>
    <xf numFmtId="0" fontId="42" fillId="0" borderId="0"/>
    <xf numFmtId="0" fontId="32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4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5" fillId="0" borderId="6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7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8" fillId="0" borderId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166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25" borderId="10" applyNumberFormat="0" applyAlignment="0" applyProtection="0"/>
    <xf numFmtId="0" fontId="30" fillId="25" borderId="10" applyNumberFormat="0" applyAlignment="0" applyProtection="0"/>
    <xf numFmtId="0" fontId="30" fillId="25" borderId="10" applyNumberFormat="0" applyAlignment="0" applyProtection="0"/>
    <xf numFmtId="0" fontId="2" fillId="0" borderId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4" fillId="37" borderId="77" applyNumberFormat="0" applyAlignment="0" applyProtection="0"/>
    <xf numFmtId="0" fontId="6" fillId="0" borderId="0"/>
    <xf numFmtId="0" fontId="1" fillId="0" borderId="0"/>
    <xf numFmtId="0" fontId="6" fillId="0" borderId="0"/>
    <xf numFmtId="0" fontId="6" fillId="0" borderId="0"/>
    <xf numFmtId="0" fontId="4" fillId="0" borderId="0"/>
  </cellStyleXfs>
  <cellXfs count="724">
    <xf numFmtId="0" fontId="0" fillId="0" borderId="0" xfId="0"/>
    <xf numFmtId="0" fontId="6" fillId="0" borderId="0" xfId="0" applyFont="1" applyAlignment="1">
      <alignment vertical="center"/>
    </xf>
    <xf numFmtId="0" fontId="0" fillId="26" borderId="0" xfId="0" applyFill="1" applyAlignment="1">
      <alignment vertical="center"/>
    </xf>
    <xf numFmtId="0" fontId="6" fillId="0" borderId="0" xfId="231" applyFont="1" applyAlignment="1">
      <alignment vertical="center" wrapText="1"/>
    </xf>
    <xf numFmtId="0" fontId="43" fillId="0" borderId="0" xfId="231" applyFont="1" applyAlignment="1">
      <alignment vertical="center" wrapText="1"/>
    </xf>
    <xf numFmtId="0" fontId="10" fillId="0" borderId="0" xfId="0" applyFont="1" applyAlignment="1">
      <alignment vertical="center"/>
    </xf>
    <xf numFmtId="0" fontId="6" fillId="0" borderId="0" xfId="231" applyFont="1" applyAlignment="1">
      <alignment vertical="center"/>
    </xf>
    <xf numFmtId="0" fontId="43" fillId="30" borderId="0" xfId="0" applyFont="1" applyFill="1" applyAlignment="1">
      <alignment horizontal="left" vertical="center"/>
    </xf>
    <xf numFmtId="4" fontId="43" fillId="0" borderId="0" xfId="231" applyNumberFormat="1" applyFont="1" applyAlignment="1">
      <alignment vertical="center" wrapText="1"/>
    </xf>
    <xf numFmtId="0" fontId="0" fillId="26" borderId="24" xfId="0" applyFill="1" applyBorder="1" applyAlignment="1">
      <alignment vertical="center"/>
    </xf>
    <xf numFmtId="0" fontId="0" fillId="26" borderId="36" xfId="0" applyFill="1" applyBorder="1" applyAlignment="1">
      <alignment vertical="center"/>
    </xf>
    <xf numFmtId="0" fontId="0" fillId="26" borderId="58" xfId="0" applyFill="1" applyBorder="1" applyAlignment="1">
      <alignment vertical="center"/>
    </xf>
    <xf numFmtId="0" fontId="4" fillId="26" borderId="58" xfId="0" applyFont="1" applyFill="1" applyBorder="1" applyAlignment="1">
      <alignment vertical="center"/>
    </xf>
    <xf numFmtId="0" fontId="6" fillId="0" borderId="0" xfId="208" applyFont="1" applyAlignment="1">
      <alignment vertical="center"/>
    </xf>
    <xf numFmtId="0" fontId="4" fillId="0" borderId="21" xfId="0" applyFont="1" applyBorder="1" applyAlignment="1">
      <alignment vertical="center"/>
    </xf>
    <xf numFmtId="3" fontId="4" fillId="27" borderId="60" xfId="272" applyNumberFormat="1" applyFont="1" applyFill="1" applyBorder="1" applyAlignment="1" applyProtection="1">
      <alignment horizontal="right" vertical="center"/>
      <protection locked="0"/>
    </xf>
    <xf numFmtId="3" fontId="4" fillId="27" borderId="22" xfId="272" applyNumberFormat="1" applyFont="1" applyFill="1" applyBorder="1" applyAlignment="1" applyProtection="1">
      <alignment horizontal="right" vertical="center"/>
      <protection locked="0"/>
    </xf>
    <xf numFmtId="0" fontId="4" fillId="0" borderId="0" xfId="272" applyFont="1" applyAlignment="1">
      <alignment vertical="center" wrapText="1"/>
    </xf>
    <xf numFmtId="0" fontId="11" fillId="0" borderId="0" xfId="272" applyFont="1" applyAlignment="1">
      <alignment vertical="center" wrapText="1"/>
    </xf>
    <xf numFmtId="0" fontId="12" fillId="0" borderId="0" xfId="272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34" borderId="25" xfId="0" applyFont="1" applyFill="1" applyBorder="1" applyAlignment="1">
      <alignment horizontal="center" vertical="center"/>
    </xf>
    <xf numFmtId="0" fontId="6" fillId="34" borderId="51" xfId="0" applyFont="1" applyFill="1" applyBorder="1" applyAlignment="1">
      <alignment horizontal="center" vertical="center"/>
    </xf>
    <xf numFmtId="0" fontId="4" fillId="26" borderId="21" xfId="0" applyFont="1" applyFill="1" applyBorder="1" applyAlignment="1">
      <alignment vertical="center"/>
    </xf>
    <xf numFmtId="3" fontId="4" fillId="27" borderId="22" xfId="0" applyNumberFormat="1" applyFont="1" applyFill="1" applyBorder="1" applyAlignment="1" applyProtection="1">
      <alignment horizontal="right" vertical="center"/>
      <protection locked="0"/>
    </xf>
    <xf numFmtId="0" fontId="4" fillId="30" borderId="21" xfId="0" applyFont="1" applyFill="1" applyBorder="1" applyAlignment="1">
      <alignment vertical="center"/>
    </xf>
    <xf numFmtId="0" fontId="4" fillId="30" borderId="23" xfId="0" applyFont="1" applyFill="1" applyBorder="1" applyAlignment="1">
      <alignment vertical="center"/>
    </xf>
    <xf numFmtId="0" fontId="4" fillId="26" borderId="23" xfId="0" applyFont="1" applyFill="1" applyBorder="1" applyAlignment="1">
      <alignment vertical="center"/>
    </xf>
    <xf numFmtId="0" fontId="4" fillId="26" borderId="65" xfId="0" applyFont="1" applyFill="1" applyBorder="1" applyAlignment="1">
      <alignment vertical="center"/>
    </xf>
    <xf numFmtId="0" fontId="4" fillId="26" borderId="80" xfId="0" quotePrefix="1" applyFont="1" applyFill="1" applyBorder="1" applyAlignment="1">
      <alignment vertical="center"/>
    </xf>
    <xf numFmtId="3" fontId="4" fillId="38" borderId="81" xfId="272" applyNumberFormat="1" applyFont="1" applyFill="1" applyBorder="1" applyAlignment="1" applyProtection="1">
      <alignment horizontal="right" vertical="center"/>
      <protection locked="0"/>
    </xf>
    <xf numFmtId="0" fontId="45" fillId="31" borderId="66" xfId="273" applyFont="1" applyFill="1" applyBorder="1" applyAlignment="1" applyProtection="1">
      <alignment vertical="center"/>
      <protection locked="0"/>
    </xf>
    <xf numFmtId="0" fontId="45" fillId="31" borderId="60" xfId="273" applyFont="1" applyFill="1" applyBorder="1" applyAlignment="1" applyProtection="1">
      <alignment horizontal="center" vertical="center"/>
      <protection locked="0"/>
    </xf>
    <xf numFmtId="3" fontId="45" fillId="31" borderId="60" xfId="273" applyNumberFormat="1" applyFont="1" applyFill="1" applyBorder="1" applyAlignment="1" applyProtection="1">
      <alignment vertical="center"/>
      <protection locked="0"/>
    </xf>
    <xf numFmtId="4" fontId="45" fillId="31" borderId="60" xfId="273" applyNumberFormat="1" applyFont="1" applyFill="1" applyBorder="1" applyAlignment="1" applyProtection="1">
      <alignment vertical="center"/>
      <protection locked="0"/>
    </xf>
    <xf numFmtId="167" fontId="45" fillId="31" borderId="60" xfId="273" applyNumberFormat="1" applyFont="1" applyFill="1" applyBorder="1" applyAlignment="1" applyProtection="1">
      <alignment vertical="center"/>
      <protection locked="0"/>
    </xf>
    <xf numFmtId="173" fontId="45" fillId="31" borderId="60" xfId="273" applyNumberFormat="1" applyFont="1" applyFill="1" applyBorder="1" applyAlignment="1" applyProtection="1">
      <alignment vertical="center"/>
      <protection locked="0"/>
    </xf>
    <xf numFmtId="2" fontId="45" fillId="31" borderId="60" xfId="273" applyNumberFormat="1" applyFont="1" applyFill="1" applyBorder="1" applyAlignment="1" applyProtection="1">
      <alignment horizontal="center" vertical="center"/>
      <protection locked="0"/>
    </xf>
    <xf numFmtId="169" fontId="45" fillId="38" borderId="60" xfId="273" applyNumberFormat="1" applyFont="1" applyFill="1" applyBorder="1" applyAlignment="1" applyProtection="1">
      <alignment vertical="center"/>
      <protection locked="0"/>
    </xf>
    <xf numFmtId="2" fontId="45" fillId="31" borderId="60" xfId="273" applyNumberFormat="1" applyFont="1" applyFill="1" applyBorder="1" applyAlignment="1" applyProtection="1">
      <alignment vertical="center"/>
      <protection locked="0"/>
    </xf>
    <xf numFmtId="0" fontId="0" fillId="26" borderId="60" xfId="0" applyFill="1" applyBorder="1" applyAlignment="1">
      <alignment vertical="center"/>
    </xf>
    <xf numFmtId="3" fontId="4" fillId="30" borderId="35" xfId="230" applyNumberFormat="1" applyFill="1" applyBorder="1" applyAlignment="1">
      <alignment vertical="center"/>
    </xf>
    <xf numFmtId="3" fontId="4" fillId="0" borderId="22" xfId="230" applyNumberFormat="1" applyBorder="1" applyAlignment="1">
      <alignment vertical="center"/>
    </xf>
    <xf numFmtId="3" fontId="4" fillId="30" borderId="60" xfId="230" applyNumberFormat="1" applyFill="1" applyBorder="1" applyAlignment="1">
      <alignment vertical="center"/>
    </xf>
    <xf numFmtId="3" fontId="4" fillId="33" borderId="63" xfId="230" applyNumberFormat="1" applyFill="1" applyBorder="1" applyAlignment="1">
      <alignment vertical="center"/>
    </xf>
    <xf numFmtId="0" fontId="10" fillId="26" borderId="0" xfId="232" applyFont="1" applyFill="1" applyAlignment="1">
      <alignment vertical="center"/>
    </xf>
    <xf numFmtId="0" fontId="6" fillId="0" borderId="0" xfId="208" applyFont="1" applyAlignment="1">
      <alignment vertical="center" wrapText="1"/>
    </xf>
    <xf numFmtId="0" fontId="4" fillId="0" borderId="0" xfId="274" applyFont="1" applyAlignment="1">
      <alignment vertical="center"/>
    </xf>
    <xf numFmtId="0" fontId="48" fillId="0" borderId="25" xfId="274" applyFont="1" applyBorder="1" applyAlignment="1">
      <alignment vertical="center"/>
    </xf>
    <xf numFmtId="0" fontId="4" fillId="0" borderId="74" xfId="274" applyFont="1" applyBorder="1" applyAlignment="1">
      <alignment vertical="center"/>
    </xf>
    <xf numFmtId="0" fontId="48" fillId="0" borderId="23" xfId="274" applyFont="1" applyBorder="1" applyAlignment="1">
      <alignment vertical="center"/>
    </xf>
    <xf numFmtId="0" fontId="12" fillId="0" borderId="60" xfId="274" applyFont="1" applyBorder="1" applyAlignment="1">
      <alignment horizontal="centerContinuous" vertical="center"/>
    </xf>
    <xf numFmtId="0" fontId="4" fillId="0" borderId="60" xfId="274" applyFont="1" applyBorder="1" applyAlignment="1">
      <alignment horizontal="centerContinuous" vertical="center"/>
    </xf>
    <xf numFmtId="0" fontId="4" fillId="0" borderId="13" xfId="274" applyFont="1" applyBorder="1" applyAlignment="1">
      <alignment vertical="center"/>
    </xf>
    <xf numFmtId="0" fontId="12" fillId="0" borderId="17" xfId="274" applyFont="1" applyBorder="1" applyAlignment="1">
      <alignment horizontal="centerContinuous" vertical="center"/>
    </xf>
    <xf numFmtId="0" fontId="12" fillId="0" borderId="15" xfId="274" applyFont="1" applyBorder="1" applyAlignment="1">
      <alignment horizontal="centerContinuous" vertical="center"/>
    </xf>
    <xf numFmtId="0" fontId="4" fillId="0" borderId="19" xfId="274" applyFont="1" applyBorder="1" applyAlignment="1">
      <alignment vertical="center"/>
    </xf>
    <xf numFmtId="0" fontId="12" fillId="0" borderId="13" xfId="274" applyFont="1" applyBorder="1" applyAlignment="1">
      <alignment vertical="center"/>
    </xf>
    <xf numFmtId="0" fontId="12" fillId="0" borderId="0" xfId="274" applyFont="1" applyAlignment="1">
      <alignment horizontal="center" vertical="center"/>
    </xf>
    <xf numFmtId="174" fontId="4" fillId="0" borderId="60" xfId="274" applyNumberFormat="1" applyFont="1" applyBorder="1" applyAlignment="1">
      <alignment horizontal="center" vertical="center"/>
    </xf>
    <xf numFmtId="0" fontId="12" fillId="0" borderId="0" xfId="274" applyFont="1" applyAlignment="1">
      <alignment vertical="center" wrapText="1"/>
    </xf>
    <xf numFmtId="0" fontId="12" fillId="0" borderId="23" xfId="274" applyFont="1" applyBorder="1" applyAlignment="1">
      <alignment vertical="center" wrapText="1"/>
    </xf>
    <xf numFmtId="0" fontId="4" fillId="0" borderId="60" xfId="274" applyFont="1" applyBorder="1" applyAlignment="1">
      <alignment horizontal="center" vertical="center" wrapText="1"/>
    </xf>
    <xf numFmtId="0" fontId="12" fillId="0" borderId="13" xfId="274" applyFont="1" applyBorder="1" applyAlignment="1">
      <alignment horizontal="center" vertical="center"/>
    </xf>
    <xf numFmtId="4" fontId="4" fillId="0" borderId="60" xfId="274" applyNumberFormat="1" applyFont="1" applyBorder="1" applyAlignment="1">
      <alignment horizontal="center" vertical="center" wrapText="1"/>
    </xf>
    <xf numFmtId="0" fontId="4" fillId="0" borderId="64" xfId="274" applyFont="1" applyBorder="1" applyAlignment="1">
      <alignment horizontal="center" vertical="center" wrapText="1"/>
    </xf>
    <xf numFmtId="0" fontId="4" fillId="0" borderId="59" xfId="274" applyFont="1" applyBorder="1" applyAlignment="1">
      <alignment horizontal="center" vertical="center" wrapText="1"/>
    </xf>
    <xf numFmtId="0" fontId="12" fillId="0" borderId="60" xfId="274" applyFont="1" applyBorder="1" applyAlignment="1">
      <alignment horizontal="center" vertical="center" wrapText="1"/>
    </xf>
    <xf numFmtId="0" fontId="4" fillId="0" borderId="23" xfId="274" applyFont="1" applyBorder="1" applyAlignment="1">
      <alignment vertical="center"/>
    </xf>
    <xf numFmtId="167" fontId="4" fillId="27" borderId="60" xfId="274" applyNumberFormat="1" applyFont="1" applyFill="1" applyBorder="1" applyAlignment="1" applyProtection="1">
      <alignment horizontal="right" vertical="center"/>
      <protection locked="0"/>
    </xf>
    <xf numFmtId="167" fontId="4" fillId="0" borderId="13" xfId="274" applyNumberFormat="1" applyFont="1" applyBorder="1" applyAlignment="1">
      <alignment horizontal="center" vertical="center"/>
    </xf>
    <xf numFmtId="169" fontId="51" fillId="27" borderId="60" xfId="274" applyNumberFormat="1" applyFont="1" applyFill="1" applyBorder="1" applyAlignment="1" applyProtection="1">
      <alignment horizontal="right" vertical="center"/>
      <protection locked="0"/>
    </xf>
    <xf numFmtId="2" fontId="12" fillId="0" borderId="0" xfId="274" applyNumberFormat="1" applyFont="1" applyAlignment="1">
      <alignment horizontal="center" vertical="center"/>
    </xf>
    <xf numFmtId="3" fontId="4" fillId="0" borderId="60" xfId="274" applyNumberFormat="1" applyFont="1" applyBorder="1" applyAlignment="1">
      <alignment vertical="center"/>
    </xf>
    <xf numFmtId="3" fontId="12" fillId="0" borderId="60" xfId="274" applyNumberFormat="1" applyFont="1" applyBorder="1" applyAlignment="1">
      <alignment horizontal="right" vertical="center"/>
    </xf>
    <xf numFmtId="175" fontId="12" fillId="0" borderId="0" xfId="274" applyNumberFormat="1" applyFont="1" applyAlignment="1">
      <alignment horizontal="center" vertical="center"/>
    </xf>
    <xf numFmtId="176" fontId="4" fillId="0" borderId="0" xfId="274" applyNumberFormat="1" applyFont="1" applyAlignment="1">
      <alignment horizontal="center" vertical="center"/>
    </xf>
    <xf numFmtId="0" fontId="12" fillId="0" borderId="23" xfId="274" applyFont="1" applyBorder="1" applyAlignment="1">
      <alignment vertical="center"/>
    </xf>
    <xf numFmtId="169" fontId="4" fillId="0" borderId="14" xfId="274" applyNumberFormat="1" applyFont="1" applyBorder="1" applyAlignment="1">
      <alignment vertical="center"/>
    </xf>
    <xf numFmtId="169" fontId="4" fillId="0" borderId="0" xfId="274" applyNumberFormat="1" applyFont="1" applyAlignment="1">
      <alignment vertical="center"/>
    </xf>
    <xf numFmtId="169" fontId="4" fillId="0" borderId="13" xfId="274" applyNumberFormat="1" applyFont="1" applyBorder="1" applyAlignment="1">
      <alignment vertical="center"/>
    </xf>
    <xf numFmtId="0" fontId="4" fillId="0" borderId="14" xfId="274" applyFont="1" applyBorder="1" applyAlignment="1">
      <alignment vertical="center"/>
    </xf>
    <xf numFmtId="0" fontId="12" fillId="0" borderId="63" xfId="274" applyFont="1" applyBorder="1" applyAlignment="1">
      <alignment horizontal="centerContinuous" vertical="center"/>
    </xf>
    <xf numFmtId="0" fontId="12" fillId="0" borderId="67" xfId="274" applyFont="1" applyBorder="1" applyAlignment="1">
      <alignment horizontal="centerContinuous" vertical="center"/>
    </xf>
    <xf numFmtId="0" fontId="12" fillId="0" borderId="0" xfId="274" applyFont="1" applyAlignment="1">
      <alignment vertical="center"/>
    </xf>
    <xf numFmtId="0" fontId="12" fillId="0" borderId="66" xfId="274" applyFont="1" applyBorder="1" applyAlignment="1">
      <alignment horizontal="centerContinuous" vertical="center"/>
    </xf>
    <xf numFmtId="4" fontId="4" fillId="0" borderId="12" xfId="274" applyNumberFormat="1" applyFont="1" applyBorder="1" applyAlignment="1">
      <alignment horizontal="center" vertical="center" wrapText="1"/>
    </xf>
    <xf numFmtId="4" fontId="4" fillId="0" borderId="59" xfId="274" applyNumberFormat="1" applyFont="1" applyBorder="1" applyAlignment="1">
      <alignment horizontal="center" vertical="center" wrapText="1"/>
    </xf>
    <xf numFmtId="4" fontId="12" fillId="0" borderId="0" xfId="274" applyNumberFormat="1" applyFont="1" applyAlignment="1">
      <alignment horizontal="center" vertical="center"/>
    </xf>
    <xf numFmtId="0" fontId="4" fillId="0" borderId="23" xfId="274" applyFont="1" applyBorder="1" applyAlignment="1">
      <alignment horizontal="left" vertical="center"/>
    </xf>
    <xf numFmtId="167" fontId="4" fillId="27" borderId="67" xfId="274" applyNumberFormat="1" applyFont="1" applyFill="1" applyBorder="1" applyAlignment="1" applyProtection="1">
      <alignment horizontal="right" vertical="center"/>
      <protection locked="0"/>
    </xf>
    <xf numFmtId="0" fontId="4" fillId="0" borderId="13" xfId="274" applyFont="1" applyBorder="1" applyAlignment="1">
      <alignment horizontal="center" vertical="center"/>
    </xf>
    <xf numFmtId="169" fontId="51" fillId="27" borderId="60" xfId="274" applyNumberFormat="1" applyFont="1" applyFill="1" applyBorder="1" applyAlignment="1" applyProtection="1">
      <alignment vertical="center"/>
      <protection locked="0"/>
    </xf>
    <xf numFmtId="169" fontId="51" fillId="27" borderId="67" xfId="274" applyNumberFormat="1" applyFont="1" applyFill="1" applyBorder="1" applyAlignment="1" applyProtection="1">
      <alignment vertical="center"/>
      <protection locked="0"/>
    </xf>
    <xf numFmtId="169" fontId="51" fillId="0" borderId="0" xfId="274" applyNumberFormat="1" applyFont="1" applyAlignment="1">
      <alignment horizontal="center" vertical="center"/>
    </xf>
    <xf numFmtId="167" fontId="51" fillId="0" borderId="13" xfId="274" applyNumberFormat="1" applyFont="1" applyBorder="1" applyAlignment="1">
      <alignment horizontal="center" vertical="center"/>
    </xf>
    <xf numFmtId="0" fontId="4" fillId="0" borderId="23" xfId="274" applyFont="1" applyBorder="1" applyAlignment="1">
      <alignment vertical="center" wrapText="1"/>
    </xf>
    <xf numFmtId="3" fontId="12" fillId="0" borderId="0" xfId="274" applyNumberFormat="1" applyFont="1" applyAlignment="1">
      <alignment horizontal="right" vertical="center"/>
    </xf>
    <xf numFmtId="167" fontId="4" fillId="0" borderId="67" xfId="274" applyNumberFormat="1" applyFont="1" applyBorder="1" applyAlignment="1" applyProtection="1">
      <alignment horizontal="right" vertical="center"/>
      <protection locked="0"/>
    </xf>
    <xf numFmtId="167" fontId="4" fillId="0" borderId="60" xfId="274" applyNumberFormat="1" applyFont="1" applyBorder="1" applyAlignment="1" applyProtection="1">
      <alignment horizontal="right" vertical="center"/>
      <protection locked="0"/>
    </xf>
    <xf numFmtId="167" fontId="4" fillId="28" borderId="60" xfId="274" applyNumberFormat="1" applyFont="1" applyFill="1" applyBorder="1" applyAlignment="1" applyProtection="1">
      <alignment horizontal="right" vertical="center"/>
      <protection locked="0"/>
    </xf>
    <xf numFmtId="0" fontId="4" fillId="0" borderId="12" xfId="274" applyFont="1" applyBorder="1" applyAlignment="1">
      <alignment horizontal="center" vertical="center" wrapText="1"/>
    </xf>
    <xf numFmtId="167" fontId="4" fillId="0" borderId="63" xfId="274" applyNumberFormat="1" applyFont="1" applyBorder="1" applyAlignment="1" applyProtection="1">
      <alignment horizontal="right" vertical="center"/>
      <protection locked="0"/>
    </xf>
    <xf numFmtId="0" fontId="12" fillId="0" borderId="0" xfId="274" applyFont="1" applyAlignment="1">
      <alignment horizontal="center" vertical="center" wrapText="1"/>
    </xf>
    <xf numFmtId="169" fontId="4" fillId="27" borderId="60" xfId="274" applyNumberFormat="1" applyFont="1" applyFill="1" applyBorder="1" applyAlignment="1" applyProtection="1">
      <alignment horizontal="right" vertical="center"/>
      <protection locked="0"/>
    </xf>
    <xf numFmtId="169" fontId="4" fillId="27" borderId="67" xfId="274" applyNumberFormat="1" applyFont="1" applyFill="1" applyBorder="1" applyAlignment="1" applyProtection="1">
      <alignment horizontal="right" vertical="center"/>
      <protection locked="0"/>
    </xf>
    <xf numFmtId="167" fontId="4" fillId="0" borderId="0" xfId="274" applyNumberFormat="1" applyFont="1" applyAlignment="1">
      <alignment horizontal="center" vertical="center"/>
    </xf>
    <xf numFmtId="176" fontId="4" fillId="0" borderId="0" xfId="274" applyNumberFormat="1" applyFont="1" applyAlignment="1">
      <alignment vertical="center"/>
    </xf>
    <xf numFmtId="0" fontId="12" fillId="0" borderId="0" xfId="274" applyFont="1" applyAlignment="1">
      <alignment horizontal="right" vertical="center"/>
    </xf>
    <xf numFmtId="3" fontId="4" fillId="0" borderId="66" xfId="274" applyNumberFormat="1" applyFont="1" applyBorder="1" applyAlignment="1">
      <alignment vertical="center"/>
    </xf>
    <xf numFmtId="0" fontId="12" fillId="0" borderId="67" xfId="274" applyFont="1" applyBorder="1" applyAlignment="1">
      <alignment horizontal="center" vertical="center" wrapText="1"/>
    </xf>
    <xf numFmtId="0" fontId="12" fillId="0" borderId="0" xfId="274" applyFont="1" applyAlignment="1">
      <alignment horizontal="centerContinuous" vertical="center" wrapText="1"/>
    </xf>
    <xf numFmtId="0" fontId="12" fillId="0" borderId="0" xfId="274" applyFont="1" applyAlignment="1">
      <alignment horizontal="centerContinuous" vertical="center"/>
    </xf>
    <xf numFmtId="0" fontId="12" fillId="0" borderId="13" xfId="274" applyFont="1" applyBorder="1" applyAlignment="1">
      <alignment horizontal="centerContinuous" vertical="center"/>
    </xf>
    <xf numFmtId="0" fontId="4" fillId="0" borderId="0" xfId="274" applyFont="1" applyAlignment="1">
      <alignment horizontal="center" vertical="center"/>
    </xf>
    <xf numFmtId="169" fontId="51" fillId="0" borderId="0" xfId="274" applyNumberFormat="1" applyFont="1" applyAlignment="1">
      <alignment horizontal="right" vertical="center"/>
    </xf>
    <xf numFmtId="169" fontId="51" fillId="0" borderId="13" xfId="274" applyNumberFormat="1" applyFont="1" applyBorder="1" applyAlignment="1">
      <alignment horizontal="right" vertical="center"/>
    </xf>
    <xf numFmtId="3" fontId="12" fillId="0" borderId="60" xfId="274" applyNumberFormat="1" applyFont="1" applyBorder="1" applyAlignment="1">
      <alignment vertical="center"/>
    </xf>
    <xf numFmtId="167" fontId="4" fillId="0" borderId="58" xfId="274" applyNumberFormat="1" applyFont="1" applyBorder="1" applyAlignment="1">
      <alignment horizontal="right" vertical="center"/>
    </xf>
    <xf numFmtId="0" fontId="4" fillId="0" borderId="58" xfId="274" applyFont="1" applyBorder="1" applyAlignment="1">
      <alignment vertical="center"/>
    </xf>
    <xf numFmtId="4" fontId="4" fillId="0" borderId="58" xfId="274" applyNumberFormat="1" applyFont="1" applyBorder="1" applyAlignment="1">
      <alignment vertical="center"/>
    </xf>
    <xf numFmtId="0" fontId="12" fillId="0" borderId="14" xfId="274" applyFont="1" applyBorder="1" applyAlignment="1">
      <alignment horizontal="centerContinuous" vertical="center" wrapText="1"/>
    </xf>
    <xf numFmtId="167" fontId="4" fillId="0" borderId="0" xfId="274" applyNumberFormat="1" applyFont="1" applyAlignment="1">
      <alignment horizontal="right" vertical="center"/>
    </xf>
    <xf numFmtId="169" fontId="4" fillId="0" borderId="64" xfId="274" applyNumberFormat="1" applyFont="1" applyBorder="1" applyAlignment="1">
      <alignment vertical="center"/>
    </xf>
    <xf numFmtId="4" fontId="4" fillId="0" borderId="0" xfId="274" applyNumberFormat="1" applyFont="1" applyAlignment="1">
      <alignment vertical="center"/>
    </xf>
    <xf numFmtId="0" fontId="12" fillId="0" borderId="67" xfId="274" applyFont="1" applyBorder="1" applyAlignment="1">
      <alignment horizontal="centerContinuous" vertical="center" wrapText="1"/>
    </xf>
    <xf numFmtId="0" fontId="12" fillId="0" borderId="60" xfId="274" applyFont="1" applyBorder="1" applyAlignment="1">
      <alignment horizontal="centerContinuous" vertical="center" wrapText="1"/>
    </xf>
    <xf numFmtId="0" fontId="4" fillId="0" borderId="67" xfId="274" applyFont="1" applyBorder="1" applyAlignment="1">
      <alignment horizontal="center" vertical="center" wrapText="1"/>
    </xf>
    <xf numFmtId="0" fontId="4" fillId="30" borderId="0" xfId="274" applyFont="1" applyFill="1" applyAlignment="1">
      <alignment horizontal="center" vertical="center"/>
    </xf>
    <xf numFmtId="169" fontId="4" fillId="27" borderId="59" xfId="274" applyNumberFormat="1" applyFont="1" applyFill="1" applyBorder="1" applyAlignment="1" applyProtection="1">
      <alignment horizontal="right" vertical="center"/>
      <protection locked="0"/>
    </xf>
    <xf numFmtId="169" fontId="4" fillId="0" borderId="62" xfId="274" applyNumberFormat="1" applyFont="1" applyBorder="1" applyAlignment="1">
      <alignment vertical="center"/>
    </xf>
    <xf numFmtId="49" fontId="4" fillId="27" borderId="23" xfId="274" applyNumberFormat="1" applyFont="1" applyFill="1" applyBorder="1" applyAlignment="1" applyProtection="1">
      <alignment horizontal="left" vertical="center"/>
      <protection locked="0"/>
    </xf>
    <xf numFmtId="2" fontId="12" fillId="0" borderId="23" xfId="274" applyNumberFormat="1" applyFont="1" applyBorder="1" applyAlignment="1">
      <alignment vertical="center"/>
    </xf>
    <xf numFmtId="169" fontId="9" fillId="0" borderId="35" xfId="274" applyNumberFormat="1" applyFont="1" applyBorder="1" applyAlignment="1">
      <alignment vertical="center"/>
    </xf>
    <xf numFmtId="4" fontId="4" fillId="0" borderId="62" xfId="274" applyNumberFormat="1" applyFont="1" applyBorder="1" applyAlignment="1">
      <alignment horizontal="center" vertical="center" wrapText="1"/>
    </xf>
    <xf numFmtId="0" fontId="4" fillId="0" borderId="62" xfId="274" applyFont="1" applyBorder="1" applyAlignment="1">
      <alignment horizontal="center" vertical="center" wrapText="1"/>
    </xf>
    <xf numFmtId="4" fontId="4" fillId="0" borderId="0" xfId="274" applyNumberFormat="1" applyFont="1" applyAlignment="1">
      <alignment horizontal="center" vertical="center" wrapText="1"/>
    </xf>
    <xf numFmtId="0" fontId="4" fillId="0" borderId="0" xfId="274" applyFont="1" applyAlignment="1">
      <alignment horizontal="center" vertical="center" wrapText="1"/>
    </xf>
    <xf numFmtId="0" fontId="4" fillId="0" borderId="13" xfId="274" applyFont="1" applyBorder="1" applyAlignment="1">
      <alignment horizontal="center" vertical="center" wrapText="1"/>
    </xf>
    <xf numFmtId="167" fontId="4" fillId="0" borderId="0" xfId="274" applyNumberFormat="1" applyFont="1" applyAlignment="1">
      <alignment vertical="center"/>
    </xf>
    <xf numFmtId="169" fontId="4" fillId="0" borderId="0" xfId="274" applyNumberFormat="1" applyFont="1" applyAlignment="1">
      <alignment vertical="center" wrapText="1"/>
    </xf>
    <xf numFmtId="0" fontId="12" fillId="0" borderId="12" xfId="274" applyFont="1" applyBorder="1" applyAlignment="1">
      <alignment horizontal="center" vertical="center" wrapText="1"/>
    </xf>
    <xf numFmtId="169" fontId="12" fillId="0" borderId="60" xfId="274" applyNumberFormat="1" applyFont="1" applyBorder="1" applyAlignment="1">
      <alignment horizontal="center" vertical="center" wrapText="1"/>
    </xf>
    <xf numFmtId="167" fontId="4" fillId="27" borderId="67" xfId="274" applyNumberFormat="1" applyFont="1" applyFill="1" applyBorder="1" applyAlignment="1" applyProtection="1">
      <alignment vertical="center"/>
      <protection locked="0"/>
    </xf>
    <xf numFmtId="169" fontId="4" fillId="28" borderId="60" xfId="274" applyNumberFormat="1" applyFont="1" applyFill="1" applyBorder="1" applyAlignment="1" applyProtection="1">
      <alignment horizontal="right" vertical="center"/>
      <protection locked="0"/>
    </xf>
    <xf numFmtId="164" fontId="4" fillId="0" borderId="0" xfId="274" applyNumberFormat="1" applyFont="1" applyAlignment="1">
      <alignment horizontal="center" vertical="center"/>
    </xf>
    <xf numFmtId="169" fontId="4" fillId="0" borderId="14" xfId="274" applyNumberFormat="1" applyFont="1" applyBorder="1" applyAlignment="1">
      <alignment horizontal="right" vertical="center"/>
    </xf>
    <xf numFmtId="169" fontId="4" fillId="27" borderId="35" xfId="274" applyNumberFormat="1" applyFont="1" applyFill="1" applyBorder="1" applyAlignment="1" applyProtection="1">
      <alignment vertical="center"/>
      <protection locked="0"/>
    </xf>
    <xf numFmtId="164" fontId="4" fillId="0" borderId="0" xfId="274" applyNumberFormat="1" applyFont="1" applyAlignment="1">
      <alignment vertical="center"/>
    </xf>
    <xf numFmtId="169" fontId="4" fillId="27" borderId="60" xfId="274" applyNumberFormat="1" applyFont="1" applyFill="1" applyBorder="1" applyAlignment="1" applyProtection="1">
      <alignment vertical="center"/>
      <protection locked="0"/>
    </xf>
    <xf numFmtId="167" fontId="4" fillId="0" borderId="67" xfId="274" applyNumberFormat="1" applyFont="1" applyBorder="1" applyAlignment="1">
      <alignment vertical="center"/>
    </xf>
    <xf numFmtId="177" fontId="4" fillId="27" borderId="60" xfId="202" applyNumberFormat="1" applyFont="1" applyFill="1" applyBorder="1" applyAlignment="1" applyProtection="1">
      <alignment vertical="center"/>
      <protection locked="0"/>
    </xf>
    <xf numFmtId="177" fontId="4" fillId="0" borderId="60" xfId="202" applyNumberFormat="1" applyFont="1" applyFill="1" applyBorder="1" applyAlignment="1" applyProtection="1">
      <alignment vertical="center"/>
    </xf>
    <xf numFmtId="167" fontId="4" fillId="0" borderId="60" xfId="274" applyNumberFormat="1" applyFont="1" applyBorder="1" applyAlignment="1">
      <alignment vertical="center"/>
    </xf>
    <xf numFmtId="169" fontId="4" fillId="0" borderId="0" xfId="274" applyNumberFormat="1" applyFont="1" applyAlignment="1" applyProtection="1">
      <alignment vertical="center"/>
      <protection locked="0"/>
    </xf>
    <xf numFmtId="169" fontId="4" fillId="0" borderId="13" xfId="274" applyNumberFormat="1" applyFont="1" applyBorder="1" applyAlignment="1" applyProtection="1">
      <alignment vertical="center"/>
      <protection locked="0"/>
    </xf>
    <xf numFmtId="169" fontId="4" fillId="0" borderId="60" xfId="274" applyNumberFormat="1" applyFont="1" applyBorder="1" applyAlignment="1">
      <alignment horizontal="right" vertical="center"/>
    </xf>
    <xf numFmtId="169" fontId="4" fillId="0" borderId="64" xfId="274" applyNumberFormat="1" applyFont="1" applyBorder="1" applyAlignment="1">
      <alignment horizontal="right" vertical="center"/>
    </xf>
    <xf numFmtId="169" fontId="4" fillId="27" borderId="64" xfId="274" applyNumberFormat="1" applyFont="1" applyFill="1" applyBorder="1" applyAlignment="1" applyProtection="1">
      <alignment horizontal="right" vertical="center"/>
      <protection locked="0"/>
    </xf>
    <xf numFmtId="0" fontId="4" fillId="31" borderId="66" xfId="274" applyFont="1" applyFill="1" applyBorder="1" applyAlignment="1" applyProtection="1">
      <alignment vertical="center"/>
      <protection locked="0"/>
    </xf>
    <xf numFmtId="0" fontId="4" fillId="31" borderId="63" xfId="274" applyFont="1" applyFill="1" applyBorder="1" applyAlignment="1" applyProtection="1">
      <alignment vertical="center"/>
      <protection locked="0"/>
    </xf>
    <xf numFmtId="0" fontId="12" fillId="31" borderId="63" xfId="274" applyFont="1" applyFill="1" applyBorder="1" applyAlignment="1" applyProtection="1">
      <alignment horizontal="center" vertical="center"/>
      <protection locked="0"/>
    </xf>
    <xf numFmtId="0" fontId="12" fillId="31" borderId="68" xfId="274" applyFont="1" applyFill="1" applyBorder="1" applyAlignment="1" applyProtection="1">
      <alignment horizontal="center" vertical="center"/>
      <protection locked="0"/>
    </xf>
    <xf numFmtId="0" fontId="4" fillId="31" borderId="17" xfId="274" applyFont="1" applyFill="1" applyBorder="1" applyAlignment="1" applyProtection="1">
      <alignment vertical="center"/>
      <protection locked="0"/>
    </xf>
    <xf numFmtId="0" fontId="4" fillId="31" borderId="18" xfId="274" applyFont="1" applyFill="1" applyBorder="1" applyAlignment="1" applyProtection="1">
      <alignment vertical="center"/>
      <protection locked="0"/>
    </xf>
    <xf numFmtId="0" fontId="12" fillId="31" borderId="18" xfId="274" applyFont="1" applyFill="1" applyBorder="1" applyAlignment="1" applyProtection="1">
      <alignment horizontal="center" vertical="center"/>
      <protection locked="0"/>
    </xf>
    <xf numFmtId="0" fontId="12" fillId="31" borderId="43" xfId="274" applyFont="1" applyFill="1" applyBorder="1" applyAlignment="1" applyProtection="1">
      <alignment horizontal="center" vertical="center"/>
      <protection locked="0"/>
    </xf>
    <xf numFmtId="167" fontId="4" fillId="0" borderId="14" xfId="274" applyNumberFormat="1" applyFont="1" applyBorder="1" applyAlignment="1">
      <alignment horizontal="center" vertical="center"/>
    </xf>
    <xf numFmtId="0" fontId="4" fillId="31" borderId="14" xfId="274" applyFont="1" applyFill="1" applyBorder="1" applyAlignment="1" applyProtection="1">
      <alignment vertical="center"/>
      <protection locked="0"/>
    </xf>
    <xf numFmtId="0" fontId="4" fillId="31" borderId="0" xfId="274" applyFont="1" applyFill="1" applyAlignment="1" applyProtection="1">
      <alignment vertical="center"/>
      <protection locked="0"/>
    </xf>
    <xf numFmtId="0" fontId="12" fillId="31" borderId="0" xfId="274" applyFont="1" applyFill="1" applyAlignment="1" applyProtection="1">
      <alignment horizontal="center" vertical="center"/>
      <protection locked="0"/>
    </xf>
    <xf numFmtId="0" fontId="12" fillId="31" borderId="19" xfId="274" applyFont="1" applyFill="1" applyBorder="1" applyAlignment="1" applyProtection="1">
      <alignment horizontal="center" vertical="center"/>
      <protection locked="0"/>
    </xf>
    <xf numFmtId="0" fontId="4" fillId="0" borderId="75" xfId="274" applyFont="1" applyBorder="1" applyAlignment="1">
      <alignment vertical="center"/>
    </xf>
    <xf numFmtId="0" fontId="4" fillId="0" borderId="32" xfId="274" applyFont="1" applyBorder="1" applyAlignment="1">
      <alignment vertical="center"/>
    </xf>
    <xf numFmtId="0" fontId="4" fillId="0" borderId="86" xfId="274" applyFont="1" applyBorder="1" applyAlignment="1">
      <alignment vertical="center"/>
    </xf>
    <xf numFmtId="0" fontId="4" fillId="0" borderId="61" xfId="274" applyFont="1" applyBorder="1" applyAlignment="1">
      <alignment vertical="center"/>
    </xf>
    <xf numFmtId="0" fontId="4" fillId="0" borderId="87" xfId="274" applyFont="1" applyBorder="1" applyAlignment="1">
      <alignment vertical="center"/>
    </xf>
    <xf numFmtId="0" fontId="4" fillId="0" borderId="29" xfId="274" applyFont="1" applyBorder="1" applyAlignment="1">
      <alignment vertical="center"/>
    </xf>
    <xf numFmtId="0" fontId="4" fillId="0" borderId="39" xfId="274" applyFont="1" applyBorder="1" applyAlignment="1">
      <alignment vertical="center"/>
    </xf>
    <xf numFmtId="169" fontId="45" fillId="38" borderId="22" xfId="273" applyNumberFormat="1" applyFont="1" applyFill="1" applyBorder="1" applyAlignment="1" applyProtection="1">
      <alignment vertical="center"/>
      <protection locked="0"/>
    </xf>
    <xf numFmtId="0" fontId="45" fillId="31" borderId="70" xfId="273" applyFont="1" applyFill="1" applyBorder="1" applyAlignment="1" applyProtection="1">
      <alignment vertical="center"/>
      <protection locked="0"/>
    </xf>
    <xf numFmtId="0" fontId="45" fillId="31" borderId="27" xfId="273" applyFont="1" applyFill="1" applyBorder="1" applyAlignment="1" applyProtection="1">
      <alignment horizontal="center" vertical="center"/>
      <protection locked="0"/>
    </xf>
    <xf numFmtId="3" fontId="45" fillId="31" borderId="27" xfId="273" applyNumberFormat="1" applyFont="1" applyFill="1" applyBorder="1" applyAlignment="1" applyProtection="1">
      <alignment vertical="center"/>
      <protection locked="0"/>
    </xf>
    <xf numFmtId="4" fontId="45" fillId="31" borderId="27" xfId="273" applyNumberFormat="1" applyFont="1" applyFill="1" applyBorder="1" applyAlignment="1" applyProtection="1">
      <alignment vertical="center"/>
      <protection locked="0"/>
    </xf>
    <xf numFmtId="167" fontId="45" fillId="31" borderId="27" xfId="273" applyNumberFormat="1" applyFont="1" applyFill="1" applyBorder="1" applyAlignment="1" applyProtection="1">
      <alignment vertical="center"/>
      <protection locked="0"/>
    </xf>
    <xf numFmtId="173" fontId="45" fillId="31" borderId="27" xfId="273" applyNumberFormat="1" applyFont="1" applyFill="1" applyBorder="1" applyAlignment="1" applyProtection="1">
      <alignment vertical="center"/>
      <protection locked="0"/>
    </xf>
    <xf numFmtId="2" fontId="45" fillId="31" borderId="27" xfId="273" applyNumberFormat="1" applyFont="1" applyFill="1" applyBorder="1" applyAlignment="1" applyProtection="1">
      <alignment vertical="center"/>
      <protection locked="0"/>
    </xf>
    <xf numFmtId="2" fontId="45" fillId="31" borderId="27" xfId="273" applyNumberFormat="1" applyFont="1" applyFill="1" applyBorder="1" applyAlignment="1" applyProtection="1">
      <alignment horizontal="center" vertical="center"/>
      <protection locked="0"/>
    </xf>
    <xf numFmtId="169" fontId="45" fillId="38" borderId="27" xfId="273" applyNumberFormat="1" applyFont="1" applyFill="1" applyBorder="1" applyAlignment="1" applyProtection="1">
      <alignment vertical="center"/>
      <protection locked="0"/>
    </xf>
    <xf numFmtId="169" fontId="45" fillId="38" borderId="30" xfId="273" applyNumberFormat="1" applyFont="1" applyFill="1" applyBorder="1" applyAlignment="1" applyProtection="1">
      <alignment vertical="center"/>
      <protection locked="0"/>
    </xf>
    <xf numFmtId="0" fontId="0" fillId="26" borderId="62" xfId="0" applyFill="1" applyBorder="1" applyAlignment="1">
      <alignment vertical="center"/>
    </xf>
    <xf numFmtId="0" fontId="0" fillId="26" borderId="0" xfId="0" applyFill="1" applyBorder="1" applyAlignment="1">
      <alignment vertical="center"/>
    </xf>
    <xf numFmtId="0" fontId="4" fillId="34" borderId="24" xfId="0" applyFont="1" applyFill="1" applyBorder="1" applyAlignment="1">
      <alignment vertical="center"/>
    </xf>
    <xf numFmtId="0" fontId="4" fillId="26" borderId="0" xfId="0" applyFont="1" applyFill="1" applyAlignment="1">
      <alignment vertical="center"/>
    </xf>
    <xf numFmtId="0" fontId="1" fillId="34" borderId="24" xfId="0" applyFont="1" applyFill="1" applyBorder="1" applyAlignment="1">
      <alignment horizontal="center"/>
    </xf>
    <xf numFmtId="0" fontId="10" fillId="0" borderId="0" xfId="208" applyFont="1" applyAlignment="1">
      <alignment vertical="center"/>
    </xf>
    <xf numFmtId="0" fontId="9" fillId="0" borderId="0" xfId="208" applyFont="1" applyAlignment="1">
      <alignment vertical="center"/>
    </xf>
    <xf numFmtId="0" fontId="6" fillId="34" borderId="60" xfId="230" applyFont="1" applyFill="1" applyBorder="1" applyAlignment="1">
      <alignment horizontal="center" vertical="center" wrapText="1"/>
    </xf>
    <xf numFmtId="0" fontId="6" fillId="34" borderId="66" xfId="230" applyFont="1" applyFill="1" applyBorder="1" applyAlignment="1">
      <alignment horizontal="center" vertical="center" wrapText="1"/>
    </xf>
    <xf numFmtId="0" fontId="6" fillId="34" borderId="22" xfId="230" applyFont="1" applyFill="1" applyBorder="1" applyAlignment="1">
      <alignment horizontal="center" vertical="center" wrapText="1"/>
    </xf>
    <xf numFmtId="0" fontId="6" fillId="34" borderId="67" xfId="230" applyFont="1" applyFill="1" applyBorder="1" applyAlignment="1">
      <alignment horizontal="center" vertical="center" wrapText="1"/>
    </xf>
    <xf numFmtId="0" fontId="4" fillId="34" borderId="67" xfId="275" applyFont="1" applyFill="1" applyBorder="1" applyAlignment="1">
      <alignment horizontal="center" vertical="center" wrapText="1"/>
    </xf>
    <xf numFmtId="0" fontId="4" fillId="34" borderId="22" xfId="275" applyFont="1" applyFill="1" applyBorder="1" applyAlignment="1">
      <alignment horizontal="center" vertical="center" wrapText="1"/>
    </xf>
    <xf numFmtId="0" fontId="4" fillId="0" borderId="23" xfId="230" applyBorder="1" applyAlignment="1">
      <alignment vertical="center"/>
    </xf>
    <xf numFmtId="3" fontId="4" fillId="33" borderId="60" xfId="230" applyNumberFormat="1" applyFill="1" applyBorder="1" applyAlignment="1">
      <alignment vertical="center"/>
    </xf>
    <xf numFmtId="3" fontId="4" fillId="33" borderId="21" xfId="230" applyNumberFormat="1" applyFill="1" applyBorder="1" applyAlignment="1">
      <alignment vertical="center"/>
    </xf>
    <xf numFmtId="3" fontId="4" fillId="33" borderId="62" xfId="275" applyNumberFormat="1" applyFont="1" applyFill="1" applyBorder="1" applyAlignment="1">
      <alignment vertical="center"/>
    </xf>
    <xf numFmtId="3" fontId="4" fillId="33" borderId="63" xfId="275" applyNumberFormat="1" applyFont="1" applyFill="1" applyBorder="1" applyAlignment="1">
      <alignment vertical="center"/>
    </xf>
    <xf numFmtId="3" fontId="4" fillId="32" borderId="63" xfId="275" applyNumberFormat="1" applyFont="1" applyFill="1" applyBorder="1" applyAlignment="1" applyProtection="1">
      <alignment vertical="center"/>
      <protection locked="0"/>
    </xf>
    <xf numFmtId="3" fontId="4" fillId="33" borderId="68" xfId="275" applyNumberFormat="1" applyFont="1" applyFill="1" applyBorder="1" applyAlignment="1">
      <alignment vertical="center"/>
    </xf>
    <xf numFmtId="3" fontId="4" fillId="32" borderId="16" xfId="275" applyNumberFormat="1" applyFont="1" applyFill="1" applyBorder="1" applyAlignment="1">
      <alignment horizontal="right" vertical="center" wrapText="1"/>
    </xf>
    <xf numFmtId="10" fontId="4" fillId="32" borderId="19" xfId="275" applyNumberFormat="1" applyFont="1" applyFill="1" applyBorder="1" applyAlignment="1">
      <alignment horizontal="center" vertical="center" wrapText="1"/>
    </xf>
    <xf numFmtId="3" fontId="4" fillId="32" borderId="14" xfId="275" applyNumberFormat="1" applyFont="1" applyFill="1" applyBorder="1" applyAlignment="1">
      <alignment vertical="center"/>
    </xf>
    <xf numFmtId="3" fontId="4" fillId="32" borderId="13" xfId="275" applyNumberFormat="1" applyFont="1" applyFill="1" applyBorder="1" applyAlignment="1">
      <alignment vertical="center"/>
    </xf>
    <xf numFmtId="3" fontId="4" fillId="0" borderId="35" xfId="275" applyNumberFormat="1" applyFont="1" applyBorder="1" applyAlignment="1">
      <alignment vertical="center"/>
    </xf>
    <xf numFmtId="3" fontId="4" fillId="38" borderId="35" xfId="275" applyNumberFormat="1" applyFont="1" applyFill="1" applyBorder="1" applyAlignment="1" applyProtection="1">
      <alignment vertical="center"/>
      <protection locked="0"/>
    </xf>
    <xf numFmtId="3" fontId="4" fillId="0" borderId="46" xfId="275" applyNumberFormat="1" applyFont="1" applyBorder="1" applyAlignment="1">
      <alignment vertical="center"/>
    </xf>
    <xf numFmtId="3" fontId="4" fillId="30" borderId="67" xfId="230" applyNumberFormat="1" applyFill="1" applyBorder="1" applyAlignment="1">
      <alignment vertical="center"/>
    </xf>
    <xf numFmtId="3" fontId="4" fillId="32" borderId="0" xfId="275" applyNumberFormat="1" applyFont="1" applyFill="1" applyAlignment="1">
      <alignment vertical="center"/>
    </xf>
    <xf numFmtId="3" fontId="4" fillId="0" borderId="60" xfId="275" applyNumberFormat="1" applyFont="1" applyBorder="1" applyAlignment="1">
      <alignment vertical="center"/>
    </xf>
    <xf numFmtId="3" fontId="4" fillId="38" borderId="60" xfId="275" applyNumberFormat="1" applyFont="1" applyFill="1" applyBorder="1" applyAlignment="1" applyProtection="1">
      <alignment vertical="center"/>
      <protection locked="0"/>
    </xf>
    <xf numFmtId="3" fontId="4" fillId="0" borderId="22" xfId="275" applyNumberFormat="1" applyFont="1" applyBorder="1" applyAlignment="1">
      <alignment vertical="center"/>
    </xf>
    <xf numFmtId="3" fontId="4" fillId="32" borderId="15" xfId="275" applyNumberFormat="1" applyFont="1" applyFill="1" applyBorder="1" applyAlignment="1">
      <alignment vertical="center"/>
    </xf>
    <xf numFmtId="3" fontId="4" fillId="32" borderId="35" xfId="275" applyNumberFormat="1" applyFont="1" applyFill="1" applyBorder="1" applyAlignment="1">
      <alignment vertical="center"/>
    </xf>
    <xf numFmtId="3" fontId="4" fillId="32" borderId="84" xfId="275" applyNumberFormat="1" applyFont="1" applyFill="1" applyBorder="1" applyAlignment="1">
      <alignment horizontal="right" vertical="center" wrapText="1"/>
    </xf>
    <xf numFmtId="10" fontId="4" fillId="32" borderId="43" xfId="275" applyNumberFormat="1" applyFont="1" applyFill="1" applyBorder="1" applyAlignment="1">
      <alignment horizontal="center" vertical="center" wrapText="1"/>
    </xf>
    <xf numFmtId="14" fontId="12" fillId="0" borderId="26" xfId="208" applyNumberFormat="1" applyFont="1" applyBorder="1" applyAlignment="1">
      <alignment horizontal="left" vertical="center" wrapText="1"/>
    </xf>
    <xf numFmtId="3" fontId="12" fillId="0" borderId="27" xfId="208" applyNumberFormat="1" applyFont="1" applyBorder="1" applyAlignment="1">
      <alignment horizontal="right" vertical="center" wrapText="1"/>
    </xf>
    <xf numFmtId="3" fontId="12" fillId="0" borderId="30" xfId="208" applyNumberFormat="1" applyFont="1" applyBorder="1" applyAlignment="1">
      <alignment horizontal="right" vertical="center" wrapText="1"/>
    </xf>
    <xf numFmtId="3" fontId="12" fillId="0" borderId="71" xfId="208" applyNumberFormat="1" applyFont="1" applyBorder="1" applyAlignment="1">
      <alignment horizontal="right" vertical="center" wrapText="1"/>
    </xf>
    <xf numFmtId="3" fontId="12" fillId="0" borderId="29" xfId="208" applyNumberFormat="1" applyFont="1" applyBorder="1" applyAlignment="1">
      <alignment horizontal="right" vertical="center" wrapText="1"/>
    </xf>
    <xf numFmtId="10" fontId="12" fillId="30" borderId="30" xfId="275" applyNumberFormat="1" applyFont="1" applyFill="1" applyBorder="1" applyAlignment="1">
      <alignment horizontal="center" vertical="center" wrapText="1"/>
    </xf>
    <xf numFmtId="0" fontId="6" fillId="30" borderId="0" xfId="208" applyFont="1" applyFill="1" applyAlignment="1">
      <alignment vertical="center" wrapText="1"/>
    </xf>
    <xf numFmtId="0" fontId="4" fillId="30" borderId="0" xfId="274" applyFont="1" applyFill="1" applyAlignment="1">
      <alignment vertical="center"/>
    </xf>
    <xf numFmtId="0" fontId="55" fillId="30" borderId="64" xfId="0" applyFont="1" applyFill="1" applyBorder="1" applyAlignment="1">
      <alignment vertical="center"/>
    </xf>
    <xf numFmtId="0" fontId="9" fillId="26" borderId="0" xfId="0" applyFont="1" applyFill="1" applyAlignment="1">
      <alignment horizontal="left" vertical="center"/>
    </xf>
    <xf numFmtId="0" fontId="55" fillId="0" borderId="14" xfId="0" applyFont="1" applyBorder="1" applyAlignment="1">
      <alignment vertical="center"/>
    </xf>
    <xf numFmtId="0" fontId="10" fillId="26" borderId="14" xfId="0" applyFont="1" applyFill="1" applyBorder="1" applyAlignment="1">
      <alignment horizontal="centerContinuous" vertical="center"/>
    </xf>
    <xf numFmtId="0" fontId="40" fillId="26" borderId="0" xfId="0" applyFont="1" applyFill="1" applyAlignment="1">
      <alignment vertical="center"/>
    </xf>
    <xf numFmtId="0" fontId="56" fillId="26" borderId="0" xfId="0" applyFont="1" applyFill="1" applyAlignment="1">
      <alignment vertical="center"/>
    </xf>
    <xf numFmtId="0" fontId="4" fillId="26" borderId="14" xfId="0" applyFont="1" applyFill="1" applyBorder="1" applyAlignment="1">
      <alignment vertical="center"/>
    </xf>
    <xf numFmtId="0" fontId="58" fillId="26" borderId="0" xfId="0" applyFont="1" applyFill="1" applyAlignment="1">
      <alignment horizontal="left" vertical="center"/>
    </xf>
    <xf numFmtId="0" fontId="58" fillId="26" borderId="18" xfId="0" applyFont="1" applyFill="1" applyBorder="1" applyAlignment="1">
      <alignment horizontal="left" vertical="center"/>
    </xf>
    <xf numFmtId="0" fontId="4" fillId="26" borderId="60" xfId="0" applyFont="1" applyFill="1" applyBorder="1" applyAlignment="1">
      <alignment vertical="center"/>
    </xf>
    <xf numFmtId="14" fontId="4" fillId="31" borderId="60" xfId="0" applyNumberFormat="1" applyFont="1" applyFill="1" applyBorder="1" applyAlignment="1" applyProtection="1">
      <alignment horizontal="left" vertical="center"/>
      <protection locked="0"/>
    </xf>
    <xf numFmtId="14" fontId="4" fillId="26" borderId="0" xfId="0" applyNumberFormat="1" applyFont="1" applyFill="1" applyAlignment="1">
      <alignment horizontal="right" vertical="center"/>
    </xf>
    <xf numFmtId="14" fontId="12" fillId="26" borderId="63" xfId="0" applyNumberFormat="1" applyFont="1" applyFill="1" applyBorder="1" applyAlignment="1">
      <alignment horizontal="right" vertical="center"/>
    </xf>
    <xf numFmtId="0" fontId="4" fillId="26" borderId="66" xfId="233" applyFont="1" applyFill="1" applyBorder="1" applyAlignment="1">
      <alignment vertical="center"/>
    </xf>
    <xf numFmtId="14" fontId="4" fillId="31" borderId="60" xfId="233" applyNumberFormat="1" applyFont="1" applyFill="1" applyBorder="1" applyAlignment="1" applyProtection="1">
      <alignment horizontal="left" vertical="center"/>
      <protection locked="0"/>
    </xf>
    <xf numFmtId="0" fontId="4" fillId="26" borderId="0" xfId="0" applyFont="1" applyFill="1" applyAlignment="1">
      <alignment horizontal="left" vertical="center"/>
    </xf>
    <xf numFmtId="0" fontId="9" fillId="26" borderId="62" xfId="0" applyFont="1" applyFill="1" applyBorder="1" applyAlignment="1">
      <alignment horizontal="left" vertical="center"/>
    </xf>
    <xf numFmtId="0" fontId="4" fillId="30" borderId="66" xfId="233" applyFont="1" applyFill="1" applyBorder="1" applyAlignment="1">
      <alignment vertical="center"/>
    </xf>
    <xf numFmtId="0" fontId="4" fillId="26" borderId="67" xfId="0" applyFont="1" applyFill="1" applyBorder="1" applyAlignment="1">
      <alignment vertical="center"/>
    </xf>
    <xf numFmtId="172" fontId="4" fillId="31" borderId="66" xfId="269" applyNumberFormat="1" applyFont="1" applyFill="1" applyBorder="1" applyAlignment="1" applyProtection="1">
      <alignment horizontal="left" vertical="center"/>
      <protection locked="0"/>
    </xf>
    <xf numFmtId="172" fontId="45" fillId="31" borderId="67" xfId="269" applyNumberFormat="1" applyFont="1" applyFill="1" applyBorder="1" applyAlignment="1" applyProtection="1">
      <alignment horizontal="center" vertical="center"/>
      <protection locked="0"/>
    </xf>
    <xf numFmtId="0" fontId="4" fillId="26" borderId="0" xfId="0" applyFont="1" applyFill="1" applyAlignment="1">
      <alignment horizontal="center" vertical="center"/>
    </xf>
    <xf numFmtId="0" fontId="9" fillId="26" borderId="18" xfId="0" applyFont="1" applyFill="1" applyBorder="1" applyAlignment="1">
      <alignment horizontal="left" vertical="center"/>
    </xf>
    <xf numFmtId="0" fontId="4" fillId="31" borderId="60" xfId="0" applyFont="1" applyFill="1" applyBorder="1" applyAlignment="1" applyProtection="1">
      <alignment horizontal="left" vertical="center"/>
      <protection locked="0"/>
    </xf>
    <xf numFmtId="0" fontId="4" fillId="0" borderId="66" xfId="233" applyFont="1" applyBorder="1" applyAlignment="1">
      <alignment vertical="center"/>
    </xf>
    <xf numFmtId="0" fontId="4" fillId="31" borderId="60" xfId="233" applyFont="1" applyFill="1" applyBorder="1" applyAlignment="1" applyProtection="1">
      <alignment horizontal="left" vertical="center"/>
      <protection locked="0"/>
    </xf>
    <xf numFmtId="1" fontId="4" fillId="27" borderId="60" xfId="215" applyNumberFormat="1" applyFont="1" applyFill="1" applyBorder="1" applyAlignment="1" applyProtection="1">
      <alignment horizontal="left" vertical="center"/>
      <protection locked="0"/>
    </xf>
    <xf numFmtId="1" fontId="4" fillId="27" borderId="60" xfId="215" applyNumberFormat="1" applyFont="1" applyFill="1" applyBorder="1" applyAlignment="1" applyProtection="1">
      <alignment horizontal="center" vertical="center"/>
      <protection locked="0"/>
    </xf>
    <xf numFmtId="0" fontId="12" fillId="26" borderId="0" xfId="0" applyFont="1" applyFill="1" applyAlignment="1">
      <alignment horizontal="right" vertical="center"/>
    </xf>
    <xf numFmtId="0" fontId="4" fillId="0" borderId="26" xfId="0" applyFont="1" applyBorder="1" applyAlignment="1">
      <alignment vertical="center"/>
    </xf>
    <xf numFmtId="3" fontId="4" fillId="0" borderId="30" xfId="0" applyNumberFormat="1" applyFont="1" applyBorder="1" applyAlignment="1">
      <alignment vertical="center"/>
    </xf>
    <xf numFmtId="3" fontId="4" fillId="31" borderId="22" xfId="0" applyNumberFormat="1" applyFont="1" applyFill="1" applyBorder="1" applyAlignment="1" applyProtection="1">
      <alignment vertical="center"/>
      <protection locked="0"/>
    </xf>
    <xf numFmtId="0" fontId="4" fillId="0" borderId="28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71" xfId="0" applyFont="1" applyBorder="1" applyAlignment="1">
      <alignment vertical="center"/>
    </xf>
    <xf numFmtId="0" fontId="4" fillId="0" borderId="21" xfId="0" applyFont="1" applyBorder="1" applyAlignment="1">
      <alignment vertical="center" wrapText="1"/>
    </xf>
    <xf numFmtId="3" fontId="4" fillId="0" borderId="22" xfId="179" applyNumberFormat="1" applyFont="1" applyFill="1" applyBorder="1" applyAlignment="1" applyProtection="1">
      <alignment horizontal="right" vertical="center"/>
    </xf>
    <xf numFmtId="3" fontId="4" fillId="26" borderId="22" xfId="179" applyNumberFormat="1" applyFont="1" applyFill="1" applyBorder="1" applyAlignment="1" applyProtection="1">
      <alignment horizontal="right" vertical="center"/>
    </xf>
    <xf numFmtId="0" fontId="4" fillId="0" borderId="1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79" fontId="4" fillId="0" borderId="0" xfId="0" applyNumberFormat="1" applyFont="1" applyAlignment="1">
      <alignment horizontal="left" vertical="center"/>
    </xf>
    <xf numFmtId="3" fontId="4" fillId="26" borderId="19" xfId="179" applyNumberFormat="1" applyFont="1" applyFill="1" applyBorder="1" applyAlignment="1" applyProtection="1">
      <alignment horizontal="right" vertical="center"/>
    </xf>
    <xf numFmtId="3" fontId="4" fillId="0" borderId="89" xfId="179" applyNumberFormat="1" applyFont="1" applyFill="1" applyBorder="1" applyAlignment="1" applyProtection="1">
      <alignment horizontal="right" vertical="center"/>
    </xf>
    <xf numFmtId="179" fontId="4" fillId="26" borderId="0" xfId="0" applyNumberFormat="1" applyFont="1" applyFill="1" applyAlignment="1">
      <alignment horizontal="left" vertical="center"/>
    </xf>
    <xf numFmtId="3" fontId="4" fillId="0" borderId="19" xfId="179" applyNumberFormat="1" applyFont="1" applyFill="1" applyBorder="1" applyAlignment="1" applyProtection="1">
      <alignment horizontal="right" vertical="center"/>
    </xf>
    <xf numFmtId="0" fontId="12" fillId="0" borderId="70" xfId="0" applyFont="1" applyBorder="1" applyAlignment="1">
      <alignment vertical="center"/>
    </xf>
    <xf numFmtId="3" fontId="12" fillId="0" borderId="30" xfId="179" applyNumberFormat="1" applyFont="1" applyFill="1" applyBorder="1" applyAlignment="1" applyProtection="1">
      <alignment horizontal="right" vertical="center"/>
    </xf>
    <xf numFmtId="178" fontId="4" fillId="0" borderId="66" xfId="0" applyNumberFormat="1" applyFont="1" applyBorder="1" applyAlignment="1">
      <alignment horizontal="left" vertical="center"/>
    </xf>
    <xf numFmtId="178" fontId="4" fillId="0" borderId="63" xfId="0" applyNumberFormat="1" applyFont="1" applyBorder="1" applyAlignment="1">
      <alignment horizontal="left" vertical="center"/>
    </xf>
    <xf numFmtId="178" fontId="4" fillId="0" borderId="67" xfId="0" applyNumberFormat="1" applyFont="1" applyBorder="1" applyAlignment="1">
      <alignment horizontal="left" vertical="center"/>
    </xf>
    <xf numFmtId="0" fontId="12" fillId="0" borderId="29" xfId="0" applyFont="1" applyBorder="1" applyAlignment="1">
      <alignment vertical="center"/>
    </xf>
    <xf numFmtId="0" fontId="12" fillId="0" borderId="71" xfId="0" applyFont="1" applyBorder="1" applyAlignment="1">
      <alignment vertical="center"/>
    </xf>
    <xf numFmtId="0" fontId="4" fillId="0" borderId="63" xfId="0" applyFont="1" applyBorder="1" applyAlignment="1">
      <alignment horizontal="left" vertical="center"/>
    </xf>
    <xf numFmtId="0" fontId="4" fillId="0" borderId="67" xfId="0" applyFont="1" applyBorder="1" applyAlignment="1">
      <alignment horizontal="left" vertical="center"/>
    </xf>
    <xf numFmtId="3" fontId="4" fillId="32" borderId="60" xfId="0" applyNumberFormat="1" applyFont="1" applyFill="1" applyBorder="1" applyAlignment="1">
      <alignment horizontal="right" vertical="center"/>
    </xf>
    <xf numFmtId="3" fontId="4" fillId="0" borderId="60" xfId="0" applyNumberFormat="1" applyFont="1" applyBorder="1" applyAlignment="1">
      <alignment horizontal="right" vertical="center" wrapText="1"/>
    </xf>
    <xf numFmtId="3" fontId="4" fillId="32" borderId="64" xfId="0" applyNumberFormat="1" applyFont="1" applyFill="1" applyBorder="1" applyAlignment="1">
      <alignment horizontal="right" vertical="center" wrapText="1"/>
    </xf>
    <xf numFmtId="3" fontId="4" fillId="32" borderId="62" xfId="0" applyNumberFormat="1" applyFont="1" applyFill="1" applyBorder="1" applyAlignment="1">
      <alignment horizontal="right" vertical="center" wrapText="1"/>
    </xf>
    <xf numFmtId="3" fontId="4" fillId="32" borderId="14" xfId="0" applyNumberFormat="1" applyFont="1" applyFill="1" applyBorder="1" applyAlignment="1">
      <alignment horizontal="right" vertical="center" wrapText="1"/>
    </xf>
    <xf numFmtId="3" fontId="4" fillId="32" borderId="17" xfId="0" applyNumberFormat="1" applyFont="1" applyFill="1" applyBorder="1" applyAlignment="1">
      <alignment horizontal="right" vertical="center" wrapText="1"/>
    </xf>
    <xf numFmtId="3" fontId="4" fillId="32" borderId="18" xfId="0" applyNumberFormat="1" applyFont="1" applyFill="1" applyBorder="1" applyAlignment="1">
      <alignment horizontal="right" vertical="center" wrapText="1"/>
    </xf>
    <xf numFmtId="10" fontId="4" fillId="0" borderId="60" xfId="200" applyNumberFormat="1" applyFont="1" applyFill="1" applyBorder="1" applyAlignment="1" applyProtection="1">
      <alignment horizontal="right" vertical="center"/>
    </xf>
    <xf numFmtId="3" fontId="4" fillId="0" borderId="60" xfId="179" applyNumberFormat="1" applyFont="1" applyFill="1" applyBorder="1" applyAlignment="1" applyProtection="1">
      <alignment horizontal="right" vertical="center" wrapText="1"/>
    </xf>
    <xf numFmtId="3" fontId="4" fillId="32" borderId="64" xfId="179" applyNumberFormat="1" applyFont="1" applyFill="1" applyBorder="1" applyAlignment="1" applyProtection="1">
      <alignment horizontal="right" vertical="center" wrapText="1"/>
    </xf>
    <xf numFmtId="3" fontId="4" fillId="32" borderId="62" xfId="179" applyNumberFormat="1" applyFont="1" applyFill="1" applyBorder="1" applyAlignment="1" applyProtection="1">
      <alignment horizontal="right" vertical="center" wrapText="1"/>
    </xf>
    <xf numFmtId="3" fontId="12" fillId="32" borderId="17" xfId="179" applyNumberFormat="1" applyFont="1" applyFill="1" applyBorder="1" applyAlignment="1" applyProtection="1">
      <alignment horizontal="right" vertical="center" wrapText="1"/>
    </xf>
    <xf numFmtId="3" fontId="12" fillId="32" borderId="18" xfId="179" applyNumberFormat="1" applyFont="1" applyFill="1" applyBorder="1" applyAlignment="1" applyProtection="1">
      <alignment horizontal="right" vertical="center" wrapText="1"/>
    </xf>
    <xf numFmtId="0" fontId="12" fillId="0" borderId="63" xfId="0" applyFont="1" applyBorder="1" applyAlignment="1">
      <alignment horizontal="left" vertical="center"/>
    </xf>
    <xf numFmtId="0" fontId="12" fillId="0" borderId="67" xfId="0" applyFont="1" applyBorder="1" applyAlignment="1">
      <alignment horizontal="left" vertical="center"/>
    </xf>
    <xf numFmtId="3" fontId="12" fillId="32" borderId="64" xfId="179" applyNumberFormat="1" applyFont="1" applyFill="1" applyBorder="1" applyAlignment="1" applyProtection="1">
      <alignment horizontal="right" vertical="center" wrapText="1"/>
    </xf>
    <xf numFmtId="3" fontId="12" fillId="32" borderId="62" xfId="179" applyNumberFormat="1" applyFont="1" applyFill="1" applyBorder="1" applyAlignment="1" applyProtection="1">
      <alignment horizontal="right" vertical="center" wrapText="1"/>
    </xf>
    <xf numFmtId="3" fontId="12" fillId="32" borderId="12" xfId="179" applyNumberFormat="1" applyFont="1" applyFill="1" applyBorder="1" applyAlignment="1" applyProtection="1">
      <alignment horizontal="right" vertical="center" wrapText="1"/>
    </xf>
    <xf numFmtId="3" fontId="12" fillId="0" borderId="66" xfId="179" applyNumberFormat="1" applyFont="1" applyFill="1" applyBorder="1" applyAlignment="1" applyProtection="1">
      <alignment horizontal="right" vertical="center" wrapText="1"/>
    </xf>
    <xf numFmtId="0" fontId="0" fillId="26" borderId="0" xfId="0" applyFill="1" applyAlignment="1">
      <alignment horizontal="center" vertical="center"/>
    </xf>
    <xf numFmtId="0" fontId="0" fillId="26" borderId="35" xfId="0" applyFill="1" applyBorder="1" applyAlignment="1">
      <alignment horizontal="center" vertical="center"/>
    </xf>
    <xf numFmtId="0" fontId="0" fillId="26" borderId="24" xfId="0" applyFill="1" applyBorder="1" applyAlignment="1">
      <alignment horizontal="center" vertical="center"/>
    </xf>
    <xf numFmtId="10" fontId="0" fillId="26" borderId="60" xfId="0" applyNumberFormat="1" applyFill="1" applyBorder="1" applyAlignment="1">
      <alignment horizontal="center" vertical="center"/>
    </xf>
    <xf numFmtId="169" fontId="4" fillId="27" borderId="22" xfId="274" applyNumberFormat="1" applyFont="1" applyFill="1" applyBorder="1" applyAlignment="1" applyProtection="1">
      <alignment horizontal="right" vertical="center"/>
      <protection locked="0"/>
    </xf>
    <xf numFmtId="0" fontId="4" fillId="0" borderId="21" xfId="0" applyFont="1" applyBorder="1" applyAlignment="1">
      <alignment horizontal="left" vertical="center"/>
    </xf>
    <xf numFmtId="3" fontId="4" fillId="32" borderId="44" xfId="0" applyNumberFormat="1" applyFont="1" applyFill="1" applyBorder="1" applyAlignment="1">
      <alignment horizontal="right" vertical="center" wrapText="1"/>
    </xf>
    <xf numFmtId="3" fontId="4" fillId="32" borderId="0" xfId="0" applyNumberFormat="1" applyFont="1" applyFill="1" applyBorder="1" applyAlignment="1">
      <alignment horizontal="right" vertical="center" wrapText="1"/>
    </xf>
    <xf numFmtId="3" fontId="4" fillId="32" borderId="19" xfId="0" applyNumberFormat="1" applyFont="1" applyFill="1" applyBorder="1" applyAlignment="1">
      <alignment horizontal="right" vertical="center" wrapText="1"/>
    </xf>
    <xf numFmtId="3" fontId="4" fillId="32" borderId="43" xfId="0" applyNumberFormat="1" applyFont="1" applyFill="1" applyBorder="1" applyAlignment="1">
      <alignment horizontal="right" vertical="center" wrapText="1"/>
    </xf>
    <xf numFmtId="10" fontId="4" fillId="0" borderId="22" xfId="200" applyNumberFormat="1" applyFont="1" applyFill="1" applyBorder="1" applyAlignment="1" applyProtection="1">
      <alignment horizontal="right" vertical="center"/>
    </xf>
    <xf numFmtId="3" fontId="4" fillId="32" borderId="44" xfId="179" applyNumberFormat="1" applyFont="1" applyFill="1" applyBorder="1" applyAlignment="1" applyProtection="1">
      <alignment horizontal="right" vertical="center" wrapText="1"/>
    </xf>
    <xf numFmtId="3" fontId="12" fillId="32" borderId="43" xfId="179" applyNumberFormat="1" applyFont="1" applyFill="1" applyBorder="1" applyAlignment="1" applyProtection="1">
      <alignment horizontal="right" vertical="center" wrapText="1"/>
    </xf>
    <xf numFmtId="0" fontId="12" fillId="0" borderId="21" xfId="0" applyFont="1" applyBorder="1" applyAlignment="1">
      <alignment horizontal="left" vertical="center"/>
    </xf>
    <xf numFmtId="3" fontId="12" fillId="0" borderId="22" xfId="179" applyNumberFormat="1" applyFont="1" applyFill="1" applyBorder="1" applyAlignment="1" applyProtection="1">
      <alignment horizontal="right" vertical="center" wrapText="1"/>
    </xf>
    <xf numFmtId="3" fontId="4" fillId="32" borderId="87" xfId="179" applyNumberFormat="1" applyFont="1" applyFill="1" applyBorder="1" applyAlignment="1" applyProtection="1">
      <alignment horizontal="center" vertical="center" wrapText="1"/>
    </xf>
    <xf numFmtId="3" fontId="4" fillId="32" borderId="32" xfId="179" applyNumberFormat="1" applyFont="1" applyFill="1" applyBorder="1" applyAlignment="1" applyProtection="1">
      <alignment horizontal="center" vertical="center" wrapText="1"/>
    </xf>
    <xf numFmtId="3" fontId="4" fillId="32" borderId="86" xfId="179" applyNumberFormat="1" applyFont="1" applyFill="1" applyBorder="1" applyAlignment="1" applyProtection="1">
      <alignment horizontal="center" vertical="center" wrapText="1"/>
    </xf>
    <xf numFmtId="3" fontId="4" fillId="0" borderId="70" xfId="179" applyNumberFormat="1" applyFont="1" applyFill="1" applyBorder="1" applyAlignment="1" applyProtection="1">
      <alignment horizontal="centerContinuous" vertical="center" wrapText="1"/>
    </xf>
    <xf numFmtId="3" fontId="4" fillId="0" borderId="27" xfId="179" applyNumberFormat="1" applyFont="1" applyFill="1" applyBorder="1" applyAlignment="1" applyProtection="1">
      <alignment horizontal="centerContinuous" vertical="center" wrapText="1"/>
    </xf>
    <xf numFmtId="3" fontId="4" fillId="0" borderId="30" xfId="179" applyNumberFormat="1" applyFont="1" applyFill="1" applyBorder="1" applyAlignment="1" applyProtection="1">
      <alignment horizontal="centerContinuous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60" xfId="0" applyFont="1" applyBorder="1" applyAlignment="1">
      <alignment horizontal="left" vertical="center" wrapText="1"/>
    </xf>
    <xf numFmtId="0" fontId="4" fillId="0" borderId="0" xfId="0" applyFont="1"/>
    <xf numFmtId="0" fontId="4" fillId="0" borderId="83" xfId="0" applyFont="1" applyBorder="1"/>
    <xf numFmtId="0" fontId="4" fillId="0" borderId="62" xfId="0" applyFont="1" applyBorder="1"/>
    <xf numFmtId="0" fontId="4" fillId="0" borderId="44" xfId="0" applyFont="1" applyBorder="1"/>
    <xf numFmtId="0" fontId="4" fillId="0" borderId="75" xfId="0" applyFont="1" applyBorder="1"/>
    <xf numFmtId="0" fontId="4" fillId="0" borderId="32" xfId="0" applyFont="1" applyBorder="1"/>
    <xf numFmtId="0" fontId="4" fillId="29" borderId="41" xfId="231" applyFont="1" applyFill="1" applyBorder="1" applyAlignment="1" applyProtection="1">
      <alignment horizontal="center" vertical="center"/>
      <protection locked="0"/>
    </xf>
    <xf numFmtId="0" fontId="4" fillId="29" borderId="24" xfId="231" applyFont="1" applyFill="1" applyBorder="1" applyAlignment="1" applyProtection="1">
      <alignment horizontal="center" vertical="center"/>
      <protection locked="0"/>
    </xf>
    <xf numFmtId="0" fontId="4" fillId="29" borderId="46" xfId="231" applyFont="1" applyFill="1" applyBorder="1" applyAlignment="1" applyProtection="1">
      <alignment vertical="center" wrapText="1"/>
      <protection locked="0"/>
    </xf>
    <xf numFmtId="0" fontId="4" fillId="29" borderId="22" xfId="231" applyFont="1" applyFill="1" applyBorder="1" applyAlignment="1" applyProtection="1">
      <alignment vertical="center" wrapText="1"/>
      <protection locked="0"/>
    </xf>
    <xf numFmtId="0" fontId="4" fillId="29" borderId="26" xfId="231" applyFont="1" applyFill="1" applyBorder="1" applyAlignment="1" applyProtection="1">
      <alignment horizontal="center" vertical="center"/>
      <protection locked="0"/>
    </xf>
    <xf numFmtId="0" fontId="4" fillId="29" borderId="27" xfId="231" applyFont="1" applyFill="1" applyBorder="1" applyAlignment="1" applyProtection="1">
      <alignment horizontal="center" vertical="center"/>
      <protection locked="0"/>
    </xf>
    <xf numFmtId="0" fontId="4" fillId="29" borderId="30" xfId="231" applyFont="1" applyFill="1" applyBorder="1" applyAlignment="1" applyProtection="1">
      <alignment vertical="center" wrapText="1"/>
      <protection locked="0"/>
    </xf>
    <xf numFmtId="0" fontId="11" fillId="0" borderId="0" xfId="0" applyFont="1" applyAlignment="1">
      <alignment horizontal="left" vertical="center"/>
    </xf>
    <xf numFmtId="169" fontId="4" fillId="27" borderId="23" xfId="230" applyNumberFormat="1" applyFont="1" applyFill="1" applyBorder="1" applyAlignment="1" applyProtection="1">
      <alignment horizontal="left" vertical="center"/>
      <protection locked="0"/>
    </xf>
    <xf numFmtId="169" fontId="4" fillId="27" borderId="66" xfId="230" applyNumberFormat="1" applyFont="1" applyFill="1" applyBorder="1" applyAlignment="1" applyProtection="1">
      <alignment horizontal="left" vertical="center"/>
      <protection locked="0"/>
    </xf>
    <xf numFmtId="169" fontId="4" fillId="27" borderId="67" xfId="230" applyNumberFormat="1" applyFont="1" applyFill="1" applyBorder="1" applyAlignment="1" applyProtection="1">
      <alignment horizontal="left" vertical="center"/>
      <protection locked="0"/>
    </xf>
    <xf numFmtId="3" fontId="4" fillId="27" borderId="22" xfId="230" applyNumberFormat="1" applyFont="1" applyFill="1" applyBorder="1" applyAlignment="1" applyProtection="1">
      <alignment horizontal="right" vertical="center"/>
      <protection locked="0"/>
    </xf>
    <xf numFmtId="169" fontId="4" fillId="27" borderId="26" xfId="230" applyNumberFormat="1" applyFont="1" applyFill="1" applyBorder="1" applyAlignment="1" applyProtection="1">
      <alignment horizontal="left" vertical="center"/>
      <protection locked="0"/>
    </xf>
    <xf numFmtId="169" fontId="4" fillId="27" borderId="70" xfId="230" applyNumberFormat="1" applyFont="1" applyFill="1" applyBorder="1" applyAlignment="1" applyProtection="1">
      <alignment horizontal="left" vertical="center"/>
      <protection locked="0"/>
    </xf>
    <xf numFmtId="169" fontId="4" fillId="27" borderId="12" xfId="230" applyNumberFormat="1" applyFont="1" applyFill="1" applyBorder="1" applyAlignment="1" applyProtection="1">
      <alignment horizontal="left" vertical="center"/>
      <protection locked="0"/>
    </xf>
    <xf numFmtId="0" fontId="4" fillId="0" borderId="0" xfId="276" applyFont="1" applyAlignment="1">
      <alignment vertical="center"/>
    </xf>
    <xf numFmtId="169" fontId="4" fillId="0" borderId="0" xfId="276" applyNumberFormat="1" applyFont="1" applyAlignment="1">
      <alignment vertical="center"/>
    </xf>
    <xf numFmtId="167" fontId="4" fillId="0" borderId="26" xfId="276" applyNumberFormat="1" applyFont="1" applyBorder="1" applyAlignment="1">
      <alignment horizontal="right" vertical="center"/>
    </xf>
    <xf numFmtId="3" fontId="4" fillId="0" borderId="39" xfId="276" applyNumberFormat="1" applyFont="1" applyBorder="1" applyAlignment="1">
      <alignment vertical="center"/>
    </xf>
    <xf numFmtId="0" fontId="12" fillId="34" borderId="52" xfId="0" applyFont="1" applyFill="1" applyBorder="1" applyAlignment="1">
      <alignment horizontal="center" vertical="center"/>
    </xf>
    <xf numFmtId="167" fontId="4" fillId="0" borderId="0" xfId="0" applyNumberFormat="1" applyFont="1" applyAlignment="1">
      <alignment vertical="center"/>
    </xf>
    <xf numFmtId="3" fontId="4" fillId="31" borderId="24" xfId="229" applyNumberFormat="1" applyFont="1" applyFill="1" applyBorder="1" applyAlignment="1" applyProtection="1">
      <alignment vertical="center"/>
      <protection locked="0"/>
    </xf>
    <xf numFmtId="3" fontId="4" fillId="31" borderId="35" xfId="229" applyNumberFormat="1" applyFont="1" applyFill="1" applyBorder="1" applyAlignment="1" applyProtection="1">
      <alignment vertical="center"/>
      <protection locked="0"/>
    </xf>
    <xf numFmtId="0" fontId="4" fillId="31" borderId="21" xfId="0" applyFont="1" applyFill="1" applyBorder="1" applyAlignment="1" applyProtection="1">
      <alignment horizontal="left" vertical="center"/>
      <protection locked="0"/>
    </xf>
    <xf numFmtId="0" fontId="4" fillId="31" borderId="24" xfId="0" applyFont="1" applyFill="1" applyBorder="1" applyAlignment="1" applyProtection="1">
      <alignment horizontal="center" vertical="center"/>
      <protection locked="0"/>
    </xf>
    <xf numFmtId="4" fontId="4" fillId="31" borderId="24" xfId="0" applyNumberFormat="1" applyFont="1" applyFill="1" applyBorder="1" applyAlignment="1" applyProtection="1">
      <alignment horizontal="right" vertical="center"/>
      <protection locked="0"/>
    </xf>
    <xf numFmtId="4" fontId="4" fillId="31" borderId="40" xfId="0" applyNumberFormat="1" applyFont="1" applyFill="1" applyBorder="1" applyAlignment="1" applyProtection="1">
      <alignment horizontal="right" vertical="center"/>
      <protection locked="0"/>
    </xf>
    <xf numFmtId="171" fontId="4" fillId="31" borderId="24" xfId="0" applyNumberFormat="1" applyFont="1" applyFill="1" applyBorder="1" applyAlignment="1" applyProtection="1">
      <alignment horizontal="center" vertical="center"/>
      <protection locked="0"/>
    </xf>
    <xf numFmtId="3" fontId="4" fillId="38" borderId="24" xfId="0" applyNumberFormat="1" applyFont="1" applyFill="1" applyBorder="1" applyAlignment="1" applyProtection="1">
      <alignment horizontal="right" vertical="center"/>
      <protection locked="0"/>
    </xf>
    <xf numFmtId="4" fontId="4" fillId="38" borderId="24" xfId="0" applyNumberFormat="1" applyFont="1" applyFill="1" applyBorder="1" applyAlignment="1" applyProtection="1">
      <alignment horizontal="right" vertical="center"/>
      <protection locked="0"/>
    </xf>
    <xf numFmtId="3" fontId="4" fillId="38" borderId="22" xfId="0" applyNumberFormat="1" applyFont="1" applyFill="1" applyBorder="1" applyAlignment="1" applyProtection="1">
      <alignment horizontal="right" vertical="center"/>
      <protection locked="0"/>
    </xf>
    <xf numFmtId="3" fontId="4" fillId="38" borderId="36" xfId="0" applyNumberFormat="1" applyFont="1" applyFill="1" applyBorder="1" applyAlignment="1" applyProtection="1">
      <alignment horizontal="right" vertical="center"/>
      <protection locked="0"/>
    </xf>
    <xf numFmtId="3" fontId="4" fillId="31" borderId="24" xfId="0" applyNumberFormat="1" applyFont="1" applyFill="1" applyBorder="1" applyAlignment="1" applyProtection="1">
      <alignment horizontal="right" vertical="center"/>
      <protection locked="0"/>
    </xf>
    <xf numFmtId="0" fontId="4" fillId="31" borderId="28" xfId="0" applyFont="1" applyFill="1" applyBorder="1" applyAlignment="1" applyProtection="1">
      <alignment horizontal="left" vertical="center"/>
      <protection locked="0"/>
    </xf>
    <xf numFmtId="0" fontId="4" fillId="31" borderId="27" xfId="0" applyFont="1" applyFill="1" applyBorder="1" applyAlignment="1" applyProtection="1">
      <alignment horizontal="center" vertical="center"/>
      <protection locked="0"/>
    </xf>
    <xf numFmtId="3" fontId="4" fillId="31" borderId="27" xfId="0" applyNumberFormat="1" applyFont="1" applyFill="1" applyBorder="1" applyAlignment="1" applyProtection="1">
      <alignment horizontal="right" vertical="center"/>
      <protection locked="0"/>
    </xf>
    <xf numFmtId="4" fontId="4" fillId="31" borderId="47" xfId="0" applyNumberFormat="1" applyFont="1" applyFill="1" applyBorder="1" applyAlignment="1" applyProtection="1">
      <alignment horizontal="right" vertical="center"/>
      <protection locked="0"/>
    </xf>
    <xf numFmtId="171" fontId="4" fillId="31" borderId="27" xfId="0" applyNumberFormat="1" applyFont="1" applyFill="1" applyBorder="1" applyAlignment="1" applyProtection="1">
      <alignment horizontal="center" vertical="center"/>
      <protection locked="0"/>
    </xf>
    <xf numFmtId="3" fontId="4" fillId="38" borderId="27" xfId="0" applyNumberFormat="1" applyFont="1" applyFill="1" applyBorder="1" applyAlignment="1" applyProtection="1">
      <alignment horizontal="right" vertical="center"/>
      <protection locked="0"/>
    </xf>
    <xf numFmtId="4" fontId="4" fillId="38" borderId="27" xfId="0" applyNumberFormat="1" applyFont="1" applyFill="1" applyBorder="1" applyAlignment="1" applyProtection="1">
      <alignment horizontal="right" vertical="center"/>
      <protection locked="0"/>
    </xf>
    <xf numFmtId="3" fontId="4" fillId="38" borderId="30" xfId="0" applyNumberFormat="1" applyFont="1" applyFill="1" applyBorder="1" applyAlignment="1" applyProtection="1">
      <alignment horizontal="right" vertical="center"/>
      <protection locked="0"/>
    </xf>
    <xf numFmtId="0" fontId="4" fillId="30" borderId="0" xfId="0" quotePrefix="1" applyFont="1" applyFill="1" applyAlignment="1">
      <alignment horizontal="center" vertical="center"/>
    </xf>
    <xf numFmtId="0" fontId="59" fillId="34" borderId="49" xfId="0" applyFont="1" applyFill="1" applyBorder="1" applyAlignment="1">
      <alignment horizontal="left" vertical="center" wrapText="1"/>
    </xf>
    <xf numFmtId="0" fontId="4" fillId="30" borderId="23" xfId="208" applyFont="1" applyFill="1" applyBorder="1" applyAlignment="1">
      <alignment horizontal="left" vertical="center"/>
    </xf>
    <xf numFmtId="3" fontId="4" fillId="30" borderId="22" xfId="208" applyNumberFormat="1" applyFont="1" applyFill="1" applyBorder="1" applyAlignment="1">
      <alignment vertical="center"/>
    </xf>
    <xf numFmtId="0" fontId="4" fillId="30" borderId="0" xfId="208" applyFont="1" applyFill="1" applyBorder="1" applyAlignment="1">
      <alignment horizontal="left" vertical="center"/>
    </xf>
    <xf numFmtId="3" fontId="4" fillId="30" borderId="0" xfId="208" applyNumberFormat="1" applyFont="1" applyFill="1" applyBorder="1" applyAlignment="1">
      <alignment vertical="center"/>
    </xf>
    <xf numFmtId="0" fontId="10" fillId="30" borderId="0" xfId="272" applyFont="1" applyFill="1" applyAlignment="1">
      <alignment vertical="center" wrapText="1"/>
    </xf>
    <xf numFmtId="0" fontId="60" fillId="26" borderId="14" xfId="0" applyFont="1" applyFill="1" applyBorder="1" applyAlignment="1">
      <alignment vertical="center"/>
    </xf>
    <xf numFmtId="0" fontId="10" fillId="26" borderId="0" xfId="0" applyFont="1" applyFill="1" applyAlignment="1">
      <alignment vertical="center"/>
    </xf>
    <xf numFmtId="0" fontId="10" fillId="26" borderId="0" xfId="0" applyFont="1" applyFill="1" applyAlignment="1">
      <alignment horizontal="left" vertical="center"/>
    </xf>
    <xf numFmtId="0" fontId="60" fillId="26" borderId="0" xfId="0" applyFont="1" applyFill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/>
    <xf numFmtId="0" fontId="57" fillId="34" borderId="25" xfId="208" applyFont="1" applyFill="1" applyBorder="1" applyAlignment="1">
      <alignment horizontal="centerContinuous" vertical="center"/>
    </xf>
    <xf numFmtId="0" fontId="57" fillId="34" borderId="50" xfId="208" applyFont="1" applyFill="1" applyBorder="1" applyAlignment="1">
      <alignment horizontal="centerContinuous" vertical="center"/>
    </xf>
    <xf numFmtId="0" fontId="57" fillId="34" borderId="51" xfId="208" applyFont="1" applyFill="1" applyBorder="1" applyAlignment="1">
      <alignment horizontal="centerContinuous" vertical="center"/>
    </xf>
    <xf numFmtId="0" fontId="11" fillId="0" borderId="0" xfId="208" applyFont="1" applyAlignment="1">
      <alignment vertical="center"/>
    </xf>
    <xf numFmtId="0" fontId="57" fillId="34" borderId="60" xfId="208" applyFont="1" applyFill="1" applyBorder="1" applyAlignment="1">
      <alignment horizontal="centerContinuous" vertical="center"/>
    </xf>
    <xf numFmtId="0" fontId="11" fillId="34" borderId="60" xfId="208" applyFont="1" applyFill="1" applyBorder="1" applyAlignment="1">
      <alignment horizontal="centerContinuous" vertical="center"/>
    </xf>
    <xf numFmtId="0" fontId="11" fillId="34" borderId="66" xfId="208" applyFont="1" applyFill="1" applyBorder="1" applyAlignment="1">
      <alignment horizontal="centerContinuous" vertical="center"/>
    </xf>
    <xf numFmtId="0" fontId="11" fillId="34" borderId="22" xfId="208" applyFont="1" applyFill="1" applyBorder="1" applyAlignment="1">
      <alignment horizontal="centerContinuous" vertical="center"/>
    </xf>
    <xf numFmtId="0" fontId="57" fillId="34" borderId="67" xfId="208" applyFont="1" applyFill="1" applyBorder="1" applyAlignment="1">
      <alignment horizontal="centerContinuous" vertical="center"/>
    </xf>
    <xf numFmtId="0" fontId="57" fillId="34" borderId="67" xfId="275" applyFont="1" applyFill="1" applyBorder="1" applyAlignment="1">
      <alignment horizontal="centerContinuous" vertical="center" wrapText="1"/>
    </xf>
    <xf numFmtId="0" fontId="57" fillId="34" borderId="22" xfId="275" applyFont="1" applyFill="1" applyBorder="1" applyAlignment="1">
      <alignment horizontal="centerContinuous" vertical="center" wrapText="1"/>
    </xf>
    <xf numFmtId="0" fontId="9" fillId="34" borderId="22" xfId="0" applyFont="1" applyFill="1" applyBorder="1" applyAlignment="1">
      <alignment horizontal="center" vertical="center" wrapText="1"/>
    </xf>
    <xf numFmtId="0" fontId="9" fillId="34" borderId="45" xfId="0" applyFont="1" applyFill="1" applyBorder="1" applyAlignment="1">
      <alignment horizontal="centerContinuous" vertical="center" wrapText="1"/>
    </xf>
    <xf numFmtId="0" fontId="9" fillId="34" borderId="54" xfId="0" applyFont="1" applyFill="1" applyBorder="1" applyAlignment="1">
      <alignment horizontal="centerContinuous" vertical="center" wrapText="1"/>
    </xf>
    <xf numFmtId="0" fontId="9" fillId="34" borderId="55" xfId="0" applyFont="1" applyFill="1" applyBorder="1" applyAlignment="1">
      <alignment horizontal="centerContinuous" vertical="center" wrapText="1"/>
    </xf>
    <xf numFmtId="0" fontId="9" fillId="34" borderId="78" xfId="0" applyFont="1" applyFill="1" applyBorder="1" applyAlignment="1">
      <alignment horizontal="center" vertical="center" wrapText="1"/>
    </xf>
    <xf numFmtId="166" fontId="9" fillId="34" borderId="25" xfId="254" applyFont="1" applyFill="1" applyBorder="1" applyAlignment="1" applyProtection="1">
      <alignment horizontal="center" vertical="center" wrapText="1"/>
    </xf>
    <xf numFmtId="166" fontId="9" fillId="34" borderId="50" xfId="254" applyFont="1" applyFill="1" applyBorder="1" applyAlignment="1" applyProtection="1">
      <alignment horizontal="center" vertical="center"/>
    </xf>
    <xf numFmtId="0" fontId="9" fillId="34" borderId="51" xfId="0" applyFont="1" applyFill="1" applyBorder="1" applyAlignment="1">
      <alignment horizontal="center" vertical="center"/>
    </xf>
    <xf numFmtId="166" fontId="9" fillId="34" borderId="45" xfId="254" applyFont="1" applyFill="1" applyBorder="1" applyAlignment="1" applyProtection="1">
      <alignment vertical="center"/>
    </xf>
    <xf numFmtId="166" fontId="9" fillId="34" borderId="33" xfId="254" applyFont="1" applyFill="1" applyBorder="1" applyAlignment="1" applyProtection="1">
      <alignment vertical="center"/>
    </xf>
    <xf numFmtId="166" fontId="9" fillId="34" borderId="34" xfId="254" applyFont="1" applyFill="1" applyBorder="1" applyAlignment="1" applyProtection="1">
      <alignment vertical="center"/>
    </xf>
    <xf numFmtId="0" fontId="9" fillId="34" borderId="60" xfId="0" applyFont="1" applyFill="1" applyBorder="1" applyAlignment="1">
      <alignment horizontal="center" vertical="center" wrapText="1"/>
    </xf>
    <xf numFmtId="0" fontId="9" fillId="34" borderId="25" xfId="231" applyFont="1" applyFill="1" applyBorder="1" applyAlignment="1">
      <alignment horizontal="center" vertical="center"/>
    </xf>
    <xf numFmtId="0" fontId="9" fillId="34" borderId="50" xfId="231" applyFont="1" applyFill="1" applyBorder="1" applyAlignment="1">
      <alignment horizontal="center" vertical="center"/>
    </xf>
    <xf numFmtId="0" fontId="9" fillId="34" borderId="51" xfId="231" applyFont="1" applyFill="1" applyBorder="1" applyAlignment="1">
      <alignment horizontal="center" vertical="center"/>
    </xf>
    <xf numFmtId="0" fontId="12" fillId="0" borderId="59" xfId="274" applyFont="1" applyBorder="1" applyAlignment="1">
      <alignment horizontal="center" vertical="center" wrapText="1"/>
    </xf>
    <xf numFmtId="0" fontId="12" fillId="0" borderId="23" xfId="274" applyFont="1" applyBorder="1" applyAlignment="1">
      <alignment horizontal="center" vertical="center" wrapText="1"/>
    </xf>
    <xf numFmtId="0" fontId="12" fillId="0" borderId="23" xfId="274" applyFont="1" applyBorder="1" applyAlignment="1">
      <alignment horizontal="center" vertical="center"/>
    </xf>
    <xf numFmtId="0" fontId="4" fillId="0" borderId="60" xfId="0" applyFont="1" applyBorder="1" applyAlignment="1">
      <alignment vertical="center"/>
    </xf>
    <xf numFmtId="0" fontId="12" fillId="30" borderId="23" xfId="274" applyFont="1" applyFill="1" applyBorder="1" applyAlignment="1">
      <alignment vertical="center"/>
    </xf>
    <xf numFmtId="4" fontId="12" fillId="0" borderId="59" xfId="0" applyNumberFormat="1" applyFont="1" applyBorder="1" applyAlignment="1">
      <alignment horizontal="center" vertical="center" wrapText="1"/>
    </xf>
    <xf numFmtId="4" fontId="12" fillId="0" borderId="66" xfId="0" applyNumberFormat="1" applyFont="1" applyBorder="1" applyAlignment="1">
      <alignment horizontal="center" vertical="center" wrapText="1"/>
    </xf>
    <xf numFmtId="4" fontId="12" fillId="0" borderId="12" xfId="0" applyNumberFormat="1" applyFont="1" applyBorder="1" applyAlignment="1">
      <alignment horizontal="center" vertical="center" wrapText="1"/>
    </xf>
    <xf numFmtId="0" fontId="12" fillId="0" borderId="59" xfId="0" applyFont="1" applyBorder="1" applyAlignment="1">
      <alignment horizontal="center" vertical="center" wrapText="1"/>
    </xf>
    <xf numFmtId="0" fontId="4" fillId="0" borderId="23" xfId="0" applyFont="1" applyBorder="1" applyAlignment="1">
      <alignment vertical="center"/>
    </xf>
    <xf numFmtId="167" fontId="51" fillId="27" borderId="60" xfId="0" applyNumberFormat="1" applyFont="1" applyFill="1" applyBorder="1" applyAlignment="1" applyProtection="1">
      <alignment vertical="center"/>
      <protection locked="0"/>
    </xf>
    <xf numFmtId="169" fontId="51" fillId="31" borderId="60" xfId="0" applyNumberFormat="1" applyFont="1" applyFill="1" applyBorder="1" applyAlignment="1" applyProtection="1">
      <alignment vertical="center"/>
      <protection locked="0"/>
    </xf>
    <xf numFmtId="3" fontId="4" fillId="0" borderId="60" xfId="0" applyNumberFormat="1" applyFont="1" applyBorder="1" applyAlignment="1">
      <alignment vertical="center"/>
    </xf>
    <xf numFmtId="167" fontId="4" fillId="0" borderId="60" xfId="0" applyNumberFormat="1" applyFont="1" applyBorder="1" applyAlignment="1" applyProtection="1">
      <alignment horizontal="right" vertical="center"/>
      <protection locked="0"/>
    </xf>
    <xf numFmtId="0" fontId="4" fillId="0" borderId="21" xfId="274" applyFont="1" applyBorder="1" applyAlignment="1">
      <alignment vertical="center" wrapText="1"/>
    </xf>
    <xf numFmtId="0" fontId="4" fillId="0" borderId="83" xfId="0" applyFont="1" applyBorder="1" applyAlignment="1">
      <alignment vertical="center" wrapText="1"/>
    </xf>
    <xf numFmtId="167" fontId="4" fillId="0" borderId="59" xfId="274" applyNumberFormat="1" applyFont="1" applyBorder="1" applyAlignment="1" applyProtection="1">
      <alignment horizontal="right" vertical="center"/>
      <protection locked="0"/>
    </xf>
    <xf numFmtId="169" fontId="4" fillId="30" borderId="59" xfId="274" applyNumberFormat="1" applyFont="1" applyFill="1" applyBorder="1" applyAlignment="1" applyProtection="1">
      <alignment horizontal="right" vertical="center"/>
      <protection locked="0"/>
    </xf>
    <xf numFmtId="3" fontId="4" fillId="0" borderId="14" xfId="274" applyNumberFormat="1" applyFont="1" applyBorder="1" applyAlignment="1">
      <alignment vertical="center"/>
    </xf>
    <xf numFmtId="0" fontId="12" fillId="0" borderId="84" xfId="0" applyFont="1" applyBorder="1" applyAlignment="1">
      <alignment vertical="center" wrapText="1"/>
    </xf>
    <xf numFmtId="167" fontId="4" fillId="0" borderId="35" xfId="274" applyNumberFormat="1" applyFont="1" applyBorder="1" applyAlignment="1" applyProtection="1">
      <alignment horizontal="right" vertical="center"/>
      <protection locked="0"/>
    </xf>
    <xf numFmtId="169" fontId="4" fillId="30" borderId="35" xfId="274" applyNumberFormat="1" applyFont="1" applyFill="1" applyBorder="1" applyAlignment="1" applyProtection="1">
      <alignment horizontal="right" vertical="center"/>
      <protection locked="0"/>
    </xf>
    <xf numFmtId="167" fontId="4" fillId="31" borderId="60" xfId="274" applyNumberFormat="1" applyFont="1" applyFill="1" applyBorder="1" applyAlignment="1" applyProtection="1">
      <alignment horizontal="right" vertical="center"/>
      <protection locked="0"/>
    </xf>
    <xf numFmtId="167" fontId="4" fillId="0" borderId="62" xfId="274" applyNumberFormat="1" applyFont="1" applyBorder="1" applyAlignment="1" applyProtection="1">
      <alignment horizontal="right" vertical="center"/>
      <protection locked="0"/>
    </xf>
    <xf numFmtId="169" fontId="4" fillId="30" borderId="64" xfId="274" applyNumberFormat="1" applyFont="1" applyFill="1" applyBorder="1" applyAlignment="1" applyProtection="1">
      <alignment horizontal="right" vertical="center"/>
      <protection locked="0"/>
    </xf>
    <xf numFmtId="0" fontId="6" fillId="0" borderId="66" xfId="274" applyBorder="1" applyAlignment="1">
      <alignment vertical="center"/>
    </xf>
    <xf numFmtId="0" fontId="12" fillId="0" borderId="60" xfId="0" applyFont="1" applyBorder="1" applyAlignment="1">
      <alignment horizontal="center" vertical="center" wrapText="1"/>
    </xf>
    <xf numFmtId="0" fontId="12" fillId="0" borderId="67" xfId="0" applyFont="1" applyBorder="1" applyAlignment="1">
      <alignment horizontal="center" vertical="center" wrapText="1"/>
    </xf>
    <xf numFmtId="4" fontId="12" fillId="0" borderId="60" xfId="0" applyNumberFormat="1" applyFont="1" applyBorder="1" applyAlignment="1">
      <alignment horizontal="center" vertical="center" wrapText="1"/>
    </xf>
    <xf numFmtId="167" fontId="4" fillId="0" borderId="12" xfId="0" applyNumberFormat="1" applyFont="1" applyBorder="1" applyAlignment="1" applyProtection="1">
      <alignment vertical="center"/>
      <protection locked="0"/>
    </xf>
    <xf numFmtId="9" fontId="4" fillId="31" borderId="59" xfId="0" applyNumberFormat="1" applyFont="1" applyFill="1" applyBorder="1" applyAlignment="1" applyProtection="1">
      <alignment horizontal="center" vertical="center"/>
      <protection locked="0"/>
    </xf>
    <xf numFmtId="169" fontId="4" fillId="27" borderId="35" xfId="0" applyNumberFormat="1" applyFont="1" applyFill="1" applyBorder="1" applyAlignment="1" applyProtection="1">
      <alignment vertical="center"/>
      <protection locked="0"/>
    </xf>
    <xf numFmtId="169" fontId="4" fillId="27" borderId="60" xfId="0" applyNumberFormat="1" applyFont="1" applyFill="1" applyBorder="1" applyAlignment="1" applyProtection="1">
      <alignment vertical="center"/>
      <protection locked="0"/>
    </xf>
    <xf numFmtId="169" fontId="4" fillId="27" borderId="67" xfId="0" applyNumberFormat="1" applyFont="1" applyFill="1" applyBorder="1" applyAlignment="1" applyProtection="1">
      <alignment vertical="center"/>
      <protection locked="0"/>
    </xf>
    <xf numFmtId="169" fontId="4" fillId="0" borderId="60" xfId="0" applyNumberFormat="1" applyFont="1" applyBorder="1" applyAlignment="1">
      <alignment horizontal="right" vertical="center"/>
    </xf>
    <xf numFmtId="0" fontId="6" fillId="0" borderId="62" xfId="274" applyBorder="1" applyAlignment="1">
      <alignment vertical="center"/>
    </xf>
    <xf numFmtId="167" fontId="4" fillId="39" borderId="60" xfId="0" applyNumberFormat="1" applyFont="1" applyFill="1" applyBorder="1" applyAlignment="1" applyProtection="1">
      <alignment vertical="center"/>
      <protection locked="0"/>
    </xf>
    <xf numFmtId="9" fontId="4" fillId="31" borderId="60" xfId="0" applyNumberFormat="1" applyFont="1" applyFill="1" applyBorder="1" applyAlignment="1" applyProtection="1">
      <alignment horizontal="center" vertical="center"/>
      <protection locked="0"/>
    </xf>
    <xf numFmtId="0" fontId="6" fillId="0" borderId="0" xfId="274" applyAlignment="1">
      <alignment vertical="center"/>
    </xf>
    <xf numFmtId="167" fontId="4" fillId="30" borderId="0" xfId="0" applyNumberFormat="1" applyFont="1" applyFill="1" applyAlignment="1" applyProtection="1">
      <alignment vertical="center"/>
      <protection locked="0"/>
    </xf>
    <xf numFmtId="169" fontId="4" fillId="0" borderId="67" xfId="0" applyNumberFormat="1" applyFont="1" applyBorder="1" applyAlignment="1">
      <alignment vertical="center"/>
    </xf>
    <xf numFmtId="169" fontId="4" fillId="0" borderId="0" xfId="0" applyNumberFormat="1" applyFont="1" applyAlignment="1" applyProtection="1">
      <alignment vertical="center"/>
      <protection locked="0"/>
    </xf>
    <xf numFmtId="167" fontId="4" fillId="0" borderId="35" xfId="0" applyNumberFormat="1" applyFont="1" applyBorder="1" applyAlignment="1" applyProtection="1">
      <alignment vertical="center"/>
      <protection locked="0"/>
    </xf>
    <xf numFmtId="167" fontId="4" fillId="0" borderId="60" xfId="0" applyNumberFormat="1" applyFont="1" applyBorder="1" applyAlignment="1" applyProtection="1">
      <alignment vertical="center"/>
      <protection locked="0"/>
    </xf>
    <xf numFmtId="167" fontId="4" fillId="39" borderId="60" xfId="0" applyNumberFormat="1" applyFont="1" applyFill="1" applyBorder="1" applyAlignment="1">
      <alignment vertical="center"/>
    </xf>
    <xf numFmtId="0" fontId="12" fillId="30" borderId="23" xfId="274" applyFont="1" applyFill="1" applyBorder="1" applyAlignment="1">
      <alignment horizontal="center" vertical="center"/>
    </xf>
    <xf numFmtId="0" fontId="12" fillId="0" borderId="83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84" xfId="0" applyFont="1" applyBorder="1" applyAlignment="1">
      <alignment horizontal="center" vertical="center" wrapText="1"/>
    </xf>
    <xf numFmtId="167" fontId="4" fillId="0" borderId="59" xfId="0" applyNumberFormat="1" applyFont="1" applyBorder="1" applyAlignment="1" applyProtection="1">
      <alignment vertical="center"/>
      <protection locked="0"/>
    </xf>
    <xf numFmtId="3" fontId="4" fillId="30" borderId="60" xfId="230" applyNumberFormat="1" applyFill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4" fillId="34" borderId="66" xfId="0" applyFont="1" applyFill="1" applyBorder="1" applyAlignment="1">
      <alignment horizontal="center" vertical="center"/>
    </xf>
    <xf numFmtId="0" fontId="4" fillId="34" borderId="67" xfId="0" applyFont="1" applyFill="1" applyBorder="1" applyAlignment="1">
      <alignment horizontal="center" vertical="center"/>
    </xf>
    <xf numFmtId="0" fontId="4" fillId="0" borderId="66" xfId="233" applyFont="1" applyBorder="1" applyAlignment="1">
      <alignment horizontal="left" vertical="center" wrapText="1"/>
    </xf>
    <xf numFmtId="0" fontId="4" fillId="0" borderId="67" xfId="233" applyFont="1" applyBorder="1" applyAlignment="1">
      <alignment horizontal="left" vertical="center" wrapText="1"/>
    </xf>
    <xf numFmtId="0" fontId="6" fillId="34" borderId="23" xfId="230" applyFont="1" applyFill="1" applyBorder="1" applyAlignment="1">
      <alignment horizontal="center" vertical="center" wrapText="1"/>
    </xf>
    <xf numFmtId="0" fontId="6" fillId="34" borderId="65" xfId="230" applyFont="1" applyFill="1" applyBorder="1" applyAlignment="1">
      <alignment horizontal="center" vertical="center" wrapText="1"/>
    </xf>
    <xf numFmtId="0" fontId="6" fillId="34" borderId="41" xfId="230" applyFont="1" applyFill="1" applyBorder="1" applyAlignment="1">
      <alignment horizontal="center" vertical="center" wrapText="1"/>
    </xf>
    <xf numFmtId="0" fontId="6" fillId="34" borderId="79" xfId="230" applyFont="1" applyFill="1" applyBorder="1" applyAlignment="1">
      <alignment horizontal="center" vertical="center" wrapText="1"/>
    </xf>
    <xf numFmtId="0" fontId="6" fillId="34" borderId="46" xfId="230" applyFont="1" applyFill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/>
    </xf>
    <xf numFmtId="0" fontId="12" fillId="0" borderId="62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4" xfId="274" applyFont="1" applyBorder="1" applyAlignment="1">
      <alignment horizontal="center" vertical="center" wrapText="1"/>
    </xf>
    <xf numFmtId="0" fontId="6" fillId="0" borderId="17" xfId="274" applyBorder="1" applyAlignment="1">
      <alignment vertical="center"/>
    </xf>
    <xf numFmtId="0" fontId="12" fillId="0" borderId="59" xfId="274" applyFont="1" applyBorder="1" applyAlignment="1">
      <alignment horizontal="center" vertical="center" wrapText="1"/>
    </xf>
    <xf numFmtId="0" fontId="6" fillId="0" borderId="35" xfId="274" applyBorder="1" applyAlignment="1">
      <alignment vertical="center"/>
    </xf>
    <xf numFmtId="0" fontId="4" fillId="0" borderId="83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84" xfId="0" applyFont="1" applyBorder="1" applyAlignment="1">
      <alignment horizontal="left" vertical="center"/>
    </xf>
    <xf numFmtId="169" fontId="4" fillId="27" borderId="59" xfId="0" applyNumberFormat="1" applyFont="1" applyFill="1" applyBorder="1" applyAlignment="1" applyProtection="1">
      <alignment horizontal="right" vertical="center"/>
      <protection locked="0"/>
    </xf>
    <xf numFmtId="169" fontId="4" fillId="27" borderId="58" xfId="0" applyNumberFormat="1" applyFont="1" applyFill="1" applyBorder="1" applyAlignment="1" applyProtection="1">
      <alignment horizontal="right" vertical="center"/>
      <protection locked="0"/>
    </xf>
    <xf numFmtId="169" fontId="4" fillId="27" borderId="35" xfId="0" applyNumberFormat="1" applyFont="1" applyFill="1" applyBorder="1" applyAlignment="1" applyProtection="1">
      <alignment horizontal="right" vertical="center"/>
      <protection locked="0"/>
    </xf>
    <xf numFmtId="169" fontId="4" fillId="0" borderId="59" xfId="0" applyNumberFormat="1" applyFont="1" applyBorder="1" applyAlignment="1">
      <alignment horizontal="right" vertical="center"/>
    </xf>
    <xf numFmtId="169" fontId="4" fillId="0" borderId="58" xfId="0" applyNumberFormat="1" applyFont="1" applyBorder="1" applyAlignment="1">
      <alignment horizontal="right" vertical="center"/>
    </xf>
    <xf numFmtId="169" fontId="4" fillId="0" borderId="35" xfId="0" applyNumberFormat="1" applyFont="1" applyBorder="1" applyAlignment="1">
      <alignment horizontal="right" vertical="center"/>
    </xf>
    <xf numFmtId="0" fontId="12" fillId="0" borderId="83" xfId="0" applyFont="1" applyBorder="1" applyAlignment="1">
      <alignment horizontal="center" vertical="center"/>
    </xf>
    <xf numFmtId="0" fontId="0" fillId="0" borderId="84" xfId="0" applyBorder="1" applyAlignment="1">
      <alignment vertical="center"/>
    </xf>
    <xf numFmtId="0" fontId="12" fillId="0" borderId="59" xfId="0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35" xfId="274" applyFont="1" applyBorder="1" applyAlignment="1">
      <alignment horizontal="center" vertical="center" wrapText="1"/>
    </xf>
    <xf numFmtId="0" fontId="12" fillId="0" borderId="23" xfId="274" applyFont="1" applyBorder="1" applyAlignment="1">
      <alignment horizontal="center" vertical="center" wrapText="1"/>
    </xf>
    <xf numFmtId="0" fontId="6" fillId="0" borderId="23" xfId="274" applyBorder="1" applyAlignment="1">
      <alignment vertical="center"/>
    </xf>
    <xf numFmtId="0" fontId="6" fillId="0" borderId="35" xfId="274" applyBorder="1" applyAlignment="1">
      <alignment horizontal="center" vertical="center"/>
    </xf>
    <xf numFmtId="0" fontId="6" fillId="0" borderId="58" xfId="274" applyBorder="1" applyAlignment="1">
      <alignment horizontal="center" vertical="center"/>
    </xf>
    <xf numFmtId="0" fontId="12" fillId="30" borderId="23" xfId="274" applyFont="1" applyFill="1" applyBorder="1" applyAlignment="1">
      <alignment horizontal="center" vertical="center" wrapText="1"/>
    </xf>
    <xf numFmtId="0" fontId="12" fillId="0" borderId="23" xfId="274" applyFont="1" applyBorder="1" applyAlignment="1">
      <alignment horizontal="center" vertical="center"/>
    </xf>
    <xf numFmtId="0" fontId="12" fillId="0" borderId="60" xfId="274" applyFont="1" applyBorder="1" applyAlignment="1">
      <alignment horizontal="center" vertical="center"/>
    </xf>
    <xf numFmtId="0" fontId="4" fillId="0" borderId="60" xfId="274" applyFont="1" applyBorder="1" applyAlignment="1">
      <alignment horizontal="center" vertical="center"/>
    </xf>
    <xf numFmtId="0" fontId="12" fillId="0" borderId="0" xfId="274" applyFont="1" applyAlignment="1">
      <alignment horizontal="center" vertical="center" textRotation="90"/>
    </xf>
    <xf numFmtId="167" fontId="4" fillId="0" borderId="60" xfId="0" applyNumberFormat="1" applyFont="1" applyBorder="1" applyAlignment="1" applyProtection="1">
      <alignment horizontal="right" vertical="center"/>
      <protection locked="0"/>
    </xf>
    <xf numFmtId="167" fontId="4" fillId="0" borderId="64" xfId="0" applyNumberFormat="1" applyFont="1" applyBorder="1" applyAlignment="1" applyProtection="1">
      <alignment horizontal="right" vertical="center"/>
      <protection locked="0"/>
    </xf>
    <xf numFmtId="167" fontId="4" fillId="0" borderId="14" xfId="0" applyNumberFormat="1" applyFont="1" applyBorder="1" applyAlignment="1" applyProtection="1">
      <alignment horizontal="right" vertical="center"/>
      <protection locked="0"/>
    </xf>
    <xf numFmtId="167" fontId="4" fillId="0" borderId="17" xfId="0" applyNumberFormat="1" applyFont="1" applyBorder="1" applyAlignment="1" applyProtection="1">
      <alignment horizontal="right" vertical="center"/>
      <protection locked="0"/>
    </xf>
    <xf numFmtId="169" fontId="51" fillId="31" borderId="12" xfId="0" applyNumberFormat="1" applyFont="1" applyFill="1" applyBorder="1" applyAlignment="1" applyProtection="1">
      <alignment horizontal="center" vertical="center"/>
      <protection locked="0"/>
    </xf>
    <xf numFmtId="169" fontId="51" fillId="31" borderId="13" xfId="0" applyNumberFormat="1" applyFont="1" applyFill="1" applyBorder="1" applyAlignment="1" applyProtection="1">
      <alignment horizontal="center" vertical="center"/>
      <protection locked="0"/>
    </xf>
    <xf numFmtId="169" fontId="51" fillId="31" borderId="15" xfId="0" applyNumberFormat="1" applyFont="1" applyFill="1" applyBorder="1" applyAlignment="1" applyProtection="1">
      <alignment horizontal="center" vertical="center"/>
      <protection locked="0"/>
    </xf>
    <xf numFmtId="0" fontId="6" fillId="0" borderId="23" xfId="274" applyBorder="1" applyAlignment="1">
      <alignment horizontal="center" vertical="center" wrapText="1"/>
    </xf>
    <xf numFmtId="0" fontId="12" fillId="0" borderId="58" xfId="274" applyFont="1" applyBorder="1" applyAlignment="1">
      <alignment horizontal="center" vertical="center" wrapText="1"/>
    </xf>
    <xf numFmtId="0" fontId="10" fillId="34" borderId="50" xfId="274" applyFont="1" applyFill="1" applyBorder="1" applyAlignment="1">
      <alignment horizontal="center" vertical="center"/>
    </xf>
    <xf numFmtId="0" fontId="6" fillId="34" borderId="50" xfId="274" applyFill="1" applyBorder="1" applyAlignment="1">
      <alignment vertical="center"/>
    </xf>
    <xf numFmtId="0" fontId="6" fillId="34" borderId="60" xfId="274" applyFill="1" applyBorder="1" applyAlignment="1">
      <alignment vertical="center"/>
    </xf>
    <xf numFmtId="0" fontId="6" fillId="34" borderId="50" xfId="274" applyFill="1" applyBorder="1" applyAlignment="1">
      <alignment horizontal="center" vertical="center"/>
    </xf>
    <xf numFmtId="0" fontId="6" fillId="34" borderId="60" xfId="274" applyFill="1" applyBorder="1" applyAlignment="1">
      <alignment horizontal="center" vertical="center"/>
    </xf>
    <xf numFmtId="0" fontId="10" fillId="34" borderId="82" xfId="274" applyFont="1" applyFill="1" applyBorder="1" applyAlignment="1">
      <alignment horizontal="center" vertical="center" wrapText="1"/>
    </xf>
    <xf numFmtId="0" fontId="6" fillId="34" borderId="74" xfId="274" applyFill="1" applyBorder="1" applyAlignment="1">
      <alignment vertical="center"/>
    </xf>
    <xf numFmtId="0" fontId="6" fillId="34" borderId="78" xfId="274" applyFill="1" applyBorder="1" applyAlignment="1">
      <alignment vertical="center"/>
    </xf>
    <xf numFmtId="0" fontId="6" fillId="34" borderId="17" xfId="274" applyFill="1" applyBorder="1" applyAlignment="1">
      <alignment vertical="center"/>
    </xf>
    <xf numFmtId="0" fontId="6" fillId="34" borderId="18" xfId="274" applyFill="1" applyBorder="1" applyAlignment="1">
      <alignment vertical="center"/>
    </xf>
    <xf numFmtId="0" fontId="6" fillId="34" borderId="43" xfId="274" applyFill="1" applyBorder="1" applyAlignment="1">
      <alignment vertical="center"/>
    </xf>
    <xf numFmtId="3" fontId="4" fillId="31" borderId="57" xfId="0" applyNumberFormat="1" applyFont="1" applyFill="1" applyBorder="1" applyAlignment="1" applyProtection="1">
      <alignment horizontal="right" vertical="center"/>
      <protection locked="0"/>
    </xf>
    <xf numFmtId="3" fontId="4" fillId="31" borderId="31" xfId="0" applyNumberFormat="1" applyFont="1" applyFill="1" applyBorder="1" applyAlignment="1" applyProtection="1">
      <alignment horizontal="right" vertical="center"/>
      <protection locked="0"/>
    </xf>
    <xf numFmtId="3" fontId="4" fillId="31" borderId="76" xfId="0" applyNumberFormat="1" applyFont="1" applyFill="1" applyBorder="1" applyAlignment="1" applyProtection="1">
      <alignment horizontal="right" vertical="center"/>
      <protection locked="0"/>
    </xf>
    <xf numFmtId="0" fontId="4" fillId="31" borderId="66" xfId="0" applyFont="1" applyFill="1" applyBorder="1" applyAlignment="1" applyProtection="1">
      <alignment horizontal="left" vertical="center"/>
      <protection locked="0"/>
    </xf>
    <xf numFmtId="0" fontId="4" fillId="31" borderId="63" xfId="0" applyFont="1" applyFill="1" applyBorder="1" applyAlignment="1" applyProtection="1">
      <alignment horizontal="left" vertical="center"/>
      <protection locked="0"/>
    </xf>
    <xf numFmtId="0" fontId="4" fillId="31" borderId="67" xfId="0" applyFont="1" applyFill="1" applyBorder="1" applyAlignment="1" applyProtection="1">
      <alignment horizontal="left" vertical="center"/>
      <protection locked="0"/>
    </xf>
    <xf numFmtId="0" fontId="4" fillId="31" borderId="70" xfId="0" applyFont="1" applyFill="1" applyBorder="1" applyAlignment="1" applyProtection="1">
      <alignment horizontal="left" vertical="center"/>
      <protection locked="0"/>
    </xf>
    <xf numFmtId="0" fontId="4" fillId="31" borderId="71" xfId="0" applyFont="1" applyFill="1" applyBorder="1" applyAlignment="1" applyProtection="1">
      <alignment horizontal="left" vertical="center"/>
      <protection locked="0"/>
    </xf>
    <xf numFmtId="0" fontId="4" fillId="31" borderId="29" xfId="0" applyFont="1" applyFill="1" applyBorder="1" applyAlignment="1" applyProtection="1">
      <alignment horizontal="left" vertical="center"/>
      <protection locked="0"/>
    </xf>
    <xf numFmtId="3" fontId="4" fillId="31" borderId="52" xfId="229" applyNumberFormat="1" applyFont="1" applyFill="1" applyBorder="1" applyAlignment="1" applyProtection="1">
      <alignment horizontal="right" vertical="center"/>
      <protection locked="0"/>
    </xf>
    <xf numFmtId="3" fontId="4" fillId="31" borderId="48" xfId="229" applyNumberFormat="1" applyFont="1" applyFill="1" applyBorder="1" applyAlignment="1" applyProtection="1">
      <alignment horizontal="right" vertical="center"/>
      <protection locked="0"/>
    </xf>
    <xf numFmtId="0" fontId="9" fillId="34" borderId="54" xfId="0" applyFont="1" applyFill="1" applyBorder="1" applyAlignment="1">
      <alignment horizontal="center" vertical="center"/>
    </xf>
    <xf numFmtId="0" fontId="9" fillId="34" borderId="33" xfId="0" applyFont="1" applyFill="1" applyBorder="1" applyAlignment="1">
      <alignment horizontal="center" vertical="center"/>
    </xf>
    <xf numFmtId="0" fontId="9" fillId="34" borderId="55" xfId="0" applyFont="1" applyFill="1" applyBorder="1" applyAlignment="1">
      <alignment horizontal="center" vertical="center"/>
    </xf>
    <xf numFmtId="0" fontId="9" fillId="34" borderId="21" xfId="0" applyFont="1" applyFill="1" applyBorder="1" applyAlignment="1">
      <alignment horizontal="center" vertical="center" wrapText="1"/>
    </xf>
    <xf numFmtId="0" fontId="9" fillId="34" borderId="63" xfId="0" applyFont="1" applyFill="1" applyBorder="1" applyAlignment="1">
      <alignment horizontal="center" vertical="center" wrapText="1"/>
    </xf>
    <xf numFmtId="0" fontId="9" fillId="34" borderId="67" xfId="0" applyFont="1" applyFill="1" applyBorder="1" applyAlignment="1">
      <alignment horizontal="center" vertical="center" wrapText="1"/>
    </xf>
    <xf numFmtId="0" fontId="4" fillId="0" borderId="65" xfId="0" applyFont="1" applyBorder="1" applyAlignment="1">
      <alignment horizontal="center" vertical="center"/>
    </xf>
    <xf numFmtId="0" fontId="4" fillId="0" borderId="88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59" xfId="0" applyFont="1" applyBorder="1" applyAlignment="1">
      <alignment horizontal="left" vertical="center" wrapText="1"/>
    </xf>
    <xf numFmtId="0" fontId="4" fillId="0" borderId="58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59" xfId="0" applyFont="1" applyBorder="1" applyAlignment="1">
      <alignment horizontal="left" vertical="center"/>
    </xf>
    <xf numFmtId="0" fontId="4" fillId="0" borderId="58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164" fontId="4" fillId="0" borderId="0" xfId="0" applyNumberFormat="1" applyFont="1" applyAlignment="1" applyProtection="1">
      <alignment vertical="center"/>
    </xf>
    <xf numFmtId="0" fontId="59" fillId="34" borderId="45" xfId="0" applyFont="1" applyFill="1" applyBorder="1" applyAlignment="1" applyProtection="1">
      <alignment horizontal="center" vertical="center" wrapText="1"/>
    </xf>
    <xf numFmtId="0" fontId="59" fillId="34" borderId="55" xfId="0" applyFont="1" applyFill="1" applyBorder="1" applyAlignment="1" applyProtection="1">
      <alignment horizontal="center" vertical="center" wrapText="1"/>
    </xf>
    <xf numFmtId="0" fontId="12" fillId="34" borderId="51" xfId="0" applyFont="1" applyFill="1" applyBorder="1" applyAlignment="1" applyProtection="1">
      <alignment horizontal="center" vertical="center"/>
    </xf>
    <xf numFmtId="3" fontId="4" fillId="0" borderId="49" xfId="229" applyNumberFormat="1" applyFont="1" applyBorder="1" applyAlignment="1" applyProtection="1">
      <alignment horizontal="center" vertical="top" wrapText="1"/>
    </xf>
    <xf numFmtId="3" fontId="4" fillId="0" borderId="74" xfId="229" applyNumberFormat="1" applyFont="1" applyBorder="1" applyAlignment="1" applyProtection="1">
      <alignment horizontal="center" vertical="top" wrapText="1"/>
    </xf>
    <xf numFmtId="3" fontId="4" fillId="0" borderId="78" xfId="229" applyNumberFormat="1" applyFont="1" applyBorder="1" applyAlignment="1" applyProtection="1">
      <alignment horizontal="center" vertical="top" wrapText="1"/>
    </xf>
    <xf numFmtId="0" fontId="4" fillId="0" borderId="21" xfId="0" applyFont="1" applyBorder="1" applyAlignment="1" applyProtection="1">
      <alignment horizontal="left" vertical="center" wrapText="1"/>
    </xf>
    <xf numFmtId="0" fontId="4" fillId="0" borderId="67" xfId="0" applyFont="1" applyBorder="1" applyAlignment="1" applyProtection="1">
      <alignment horizontal="left" vertical="center" wrapText="1"/>
    </xf>
    <xf numFmtId="3" fontId="4" fillId="0" borderId="85" xfId="0" applyNumberFormat="1" applyFont="1" applyBorder="1" applyAlignment="1" applyProtection="1">
      <alignment vertical="center"/>
    </xf>
    <xf numFmtId="3" fontId="4" fillId="0" borderId="16" xfId="229" applyNumberFormat="1" applyFont="1" applyBorder="1" applyAlignment="1" applyProtection="1">
      <alignment horizontal="center" vertical="top" wrapText="1"/>
    </xf>
    <xf numFmtId="3" fontId="4" fillId="0" borderId="0" xfId="229" applyNumberFormat="1" applyFont="1" applyBorder="1" applyAlignment="1" applyProtection="1">
      <alignment horizontal="center" vertical="top" wrapText="1"/>
    </xf>
    <xf numFmtId="3" fontId="4" fillId="0" borderId="19" xfId="229" applyNumberFormat="1" applyFont="1" applyBorder="1" applyAlignment="1" applyProtection="1">
      <alignment horizontal="center" vertical="top" wrapText="1"/>
    </xf>
    <xf numFmtId="3" fontId="4" fillId="0" borderId="75" xfId="229" applyNumberFormat="1" applyFont="1" applyBorder="1" applyAlignment="1" applyProtection="1">
      <alignment horizontal="center" vertical="top" wrapText="1"/>
    </xf>
    <xf numFmtId="3" fontId="4" fillId="0" borderId="32" xfId="229" applyNumberFormat="1" applyFont="1" applyBorder="1" applyAlignment="1" applyProtection="1">
      <alignment horizontal="center" vertical="top" wrapText="1"/>
    </xf>
    <xf numFmtId="3" fontId="4" fillId="0" borderId="90" xfId="229" applyNumberFormat="1" applyFont="1" applyBorder="1" applyAlignment="1" applyProtection="1">
      <alignment horizontal="center" vertical="top" wrapText="1"/>
    </xf>
    <xf numFmtId="0" fontId="4" fillId="0" borderId="28" xfId="0" applyFont="1" applyBorder="1" applyAlignment="1" applyProtection="1">
      <alignment horizontal="left" vertical="center"/>
    </xf>
    <xf numFmtId="0" fontId="4" fillId="0" borderId="71" xfId="0" applyFont="1" applyBorder="1" applyAlignment="1" applyProtection="1">
      <alignment horizontal="left" vertical="center"/>
    </xf>
    <xf numFmtId="3" fontId="4" fillId="0" borderId="30" xfId="0" applyNumberFormat="1" applyFont="1" applyBorder="1" applyAlignment="1" applyProtection="1">
      <alignment vertical="center"/>
    </xf>
    <xf numFmtId="0" fontId="9" fillId="0" borderId="0" xfId="230" applyFont="1" applyAlignment="1" applyProtection="1">
      <alignment vertical="center"/>
    </xf>
    <xf numFmtId="0" fontId="9" fillId="34" borderId="53" xfId="230" applyFont="1" applyFill="1" applyBorder="1" applyAlignment="1" applyProtection="1">
      <alignment horizontal="center" vertical="center" wrapText="1"/>
    </xf>
    <xf numFmtId="0" fontId="9" fillId="34" borderId="56" xfId="230" applyFont="1" applyFill="1" applyBorder="1" applyAlignment="1" applyProtection="1">
      <alignment horizontal="center" vertical="center" wrapText="1"/>
    </xf>
    <xf numFmtId="164" fontId="9" fillId="34" borderId="54" xfId="230" applyNumberFormat="1" applyFont="1" applyFill="1" applyBorder="1" applyAlignment="1" applyProtection="1">
      <alignment horizontal="centerContinuous" vertical="center"/>
    </xf>
    <xf numFmtId="0" fontId="9" fillId="34" borderId="55" xfId="230" applyFont="1" applyFill="1" applyBorder="1" applyAlignment="1" applyProtection="1">
      <alignment horizontal="centerContinuous" vertical="center"/>
    </xf>
    <xf numFmtId="0" fontId="9" fillId="34" borderId="54" xfId="230" applyFont="1" applyFill="1" applyBorder="1" applyAlignment="1" applyProtection="1">
      <alignment horizontal="centerContinuous" vertical="center"/>
    </xf>
    <xf numFmtId="0" fontId="9" fillId="34" borderId="33" xfId="230" applyFont="1" applyFill="1" applyBorder="1" applyAlignment="1" applyProtection="1">
      <alignment horizontal="centerContinuous" vertical="center"/>
    </xf>
    <xf numFmtId="0" fontId="9" fillId="34" borderId="54" xfId="230" applyFont="1" applyFill="1" applyBorder="1" applyAlignment="1" applyProtection="1">
      <alignment horizontal="centerContinuous" vertical="center" wrapText="1"/>
    </xf>
    <xf numFmtId="0" fontId="9" fillId="34" borderId="34" xfId="230" applyFont="1" applyFill="1" applyBorder="1" applyAlignment="1" applyProtection="1">
      <alignment horizontal="centerContinuous" vertical="center"/>
    </xf>
    <xf numFmtId="0" fontId="45" fillId="0" borderId="0" xfId="273" applyFont="1" applyProtection="1"/>
    <xf numFmtId="0" fontId="9" fillId="34" borderId="41" xfId="230" applyFont="1" applyFill="1" applyBorder="1" applyAlignment="1" applyProtection="1">
      <alignment horizontal="center" vertical="center" wrapText="1"/>
    </xf>
    <xf numFmtId="0" fontId="9" fillId="34" borderId="35" xfId="230" applyFont="1" applyFill="1" applyBorder="1" applyAlignment="1" applyProtection="1">
      <alignment horizontal="center" vertical="center" wrapText="1"/>
    </xf>
    <xf numFmtId="0" fontId="9" fillId="34" borderId="60" xfId="230" applyFont="1" applyFill="1" applyBorder="1" applyAlignment="1" applyProtection="1">
      <alignment horizontal="center" vertical="center" wrapText="1"/>
    </xf>
    <xf numFmtId="0" fontId="9" fillId="34" borderId="22" xfId="230" applyFont="1" applyFill="1" applyBorder="1" applyAlignment="1" applyProtection="1">
      <alignment horizontal="center" vertical="center" wrapText="1"/>
    </xf>
    <xf numFmtId="0" fontId="45" fillId="0" borderId="66" xfId="273" applyFont="1" applyBorder="1" applyAlignment="1" applyProtection="1">
      <alignment horizontal="center"/>
    </xf>
    <xf numFmtId="169" fontId="45" fillId="0" borderId="21" xfId="273" applyNumberFormat="1" applyFont="1" applyBorder="1" applyAlignment="1" applyProtection="1">
      <alignment horizontal="right" vertical="center"/>
    </xf>
    <xf numFmtId="3" fontId="45" fillId="0" borderId="60" xfId="273" applyNumberFormat="1" applyFont="1" applyBorder="1" applyAlignment="1" applyProtection="1">
      <alignment vertical="center"/>
    </xf>
    <xf numFmtId="169" fontId="45" fillId="0" borderId="60" xfId="273" applyNumberFormat="1" applyFont="1" applyBorder="1" applyAlignment="1" applyProtection="1">
      <alignment vertical="center"/>
    </xf>
    <xf numFmtId="0" fontId="6" fillId="0" borderId="0" xfId="230" applyFont="1" applyAlignment="1" applyProtection="1">
      <alignment vertical="center"/>
    </xf>
    <xf numFmtId="169" fontId="45" fillId="0" borderId="28" xfId="273" applyNumberFormat="1" applyFont="1" applyBorder="1" applyAlignment="1" applyProtection="1">
      <alignment horizontal="right" vertical="center"/>
    </xf>
    <xf numFmtId="3" fontId="45" fillId="0" borderId="27" xfId="273" applyNumberFormat="1" applyFont="1" applyBorder="1" applyAlignment="1" applyProtection="1">
      <alignment vertical="center"/>
    </xf>
    <xf numFmtId="169" fontId="45" fillId="0" borderId="27" xfId="273" applyNumberFormat="1" applyFont="1" applyBorder="1" applyAlignment="1" applyProtection="1">
      <alignment vertical="center"/>
    </xf>
    <xf numFmtId="0" fontId="4" fillId="30" borderId="0" xfId="0" applyFont="1" applyFill="1" applyAlignment="1" applyProtection="1">
      <alignment vertical="center"/>
    </xf>
    <xf numFmtId="0" fontId="4" fillId="30" borderId="0" xfId="0" applyFont="1" applyFill="1" applyAlignment="1" applyProtection="1">
      <alignment horizontal="center" vertical="center"/>
    </xf>
    <xf numFmtId="3" fontId="4" fillId="30" borderId="0" xfId="0" applyNumberFormat="1" applyFont="1" applyFill="1" applyAlignment="1" applyProtection="1">
      <alignment horizontal="center" vertical="center"/>
    </xf>
    <xf numFmtId="4" fontId="4" fillId="30" borderId="0" xfId="0" applyNumberFormat="1" applyFont="1" applyFill="1" applyAlignment="1" applyProtection="1">
      <alignment vertical="center"/>
    </xf>
    <xf numFmtId="3" fontId="4" fillId="30" borderId="0" xfId="0" applyNumberFormat="1" applyFont="1" applyFill="1" applyAlignment="1" applyProtection="1">
      <alignment vertical="center"/>
    </xf>
    <xf numFmtId="0" fontId="4" fillId="30" borderId="0" xfId="0" applyFont="1" applyFill="1" applyAlignment="1" applyProtection="1">
      <alignment horizontal="right" vertical="center"/>
    </xf>
    <xf numFmtId="164" fontId="4" fillId="30" borderId="0" xfId="0" applyNumberFormat="1" applyFont="1" applyFill="1" applyAlignment="1" applyProtection="1">
      <alignment vertical="center"/>
    </xf>
    <xf numFmtId="0" fontId="12" fillId="30" borderId="0" xfId="0" applyFont="1" applyFill="1" applyAlignment="1" applyProtection="1">
      <alignment horizontal="center" vertical="center" wrapText="1"/>
    </xf>
    <xf numFmtId="14" fontId="4" fillId="30" borderId="0" xfId="0" applyNumberFormat="1" applyFont="1" applyFill="1" applyAlignment="1" applyProtection="1">
      <alignment horizontal="center" vertical="center"/>
    </xf>
    <xf numFmtId="0" fontId="12" fillId="30" borderId="0" xfId="0" applyFont="1" applyFill="1" applyAlignment="1" applyProtection="1">
      <alignment vertical="center" textRotation="90" wrapText="1"/>
    </xf>
    <xf numFmtId="0" fontId="4" fillId="30" borderId="0" xfId="0" applyFont="1" applyFill="1" applyAlignment="1" applyProtection="1">
      <alignment horizontal="center" vertical="center" wrapText="1"/>
    </xf>
    <xf numFmtId="4" fontId="4" fillId="30" borderId="0" xfId="0" applyNumberFormat="1" applyFont="1" applyFill="1" applyAlignment="1" applyProtection="1">
      <alignment horizontal="center" vertical="center"/>
    </xf>
    <xf numFmtId="0" fontId="10" fillId="0" borderId="0" xfId="229" applyFont="1" applyAlignment="1" applyProtection="1">
      <alignment vertical="center"/>
    </xf>
    <xf numFmtId="0" fontId="12" fillId="0" borderId="0" xfId="229" applyFont="1" applyAlignment="1" applyProtection="1">
      <alignment vertical="center"/>
    </xf>
    <xf numFmtId="0" fontId="12" fillId="34" borderId="49" xfId="0" applyFont="1" applyFill="1" applyBorder="1" applyAlignment="1" applyProtection="1">
      <alignment horizontal="left" vertical="center" wrapText="1"/>
    </xf>
    <xf numFmtId="0" fontId="12" fillId="34" borderId="73" xfId="0" applyFont="1" applyFill="1" applyBorder="1" applyAlignment="1" applyProtection="1">
      <alignment horizontal="left" vertical="center" wrapText="1"/>
    </xf>
    <xf numFmtId="0" fontId="12" fillId="34" borderId="52" xfId="0" applyFont="1" applyFill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left" vertical="center" wrapText="1"/>
    </xf>
    <xf numFmtId="0" fontId="4" fillId="0" borderId="60" xfId="0" applyFont="1" applyBorder="1" applyAlignment="1" applyProtection="1">
      <alignment vertical="center"/>
    </xf>
    <xf numFmtId="3" fontId="4" fillId="0" borderId="22" xfId="0" applyNumberFormat="1" applyFont="1" applyBorder="1" applyAlignment="1" applyProtection="1">
      <alignment vertical="center"/>
    </xf>
    <xf numFmtId="0" fontId="4" fillId="30" borderId="0" xfId="0" quotePrefix="1" applyFont="1" applyFill="1" applyAlignment="1" applyProtection="1">
      <alignment vertical="center"/>
    </xf>
    <xf numFmtId="0" fontId="4" fillId="0" borderId="53" xfId="229" applyFont="1" applyBorder="1" applyAlignment="1" applyProtection="1">
      <alignment horizontal="left" vertical="center" wrapText="1"/>
    </xf>
    <xf numFmtId="0" fontId="4" fillId="0" borderId="56" xfId="229" applyFont="1" applyBorder="1" applyAlignment="1" applyProtection="1">
      <alignment horizontal="left" vertical="center" wrapText="1"/>
    </xf>
    <xf numFmtId="0" fontId="4" fillId="0" borderId="21" xfId="0" applyFont="1" applyBorder="1" applyAlignment="1" applyProtection="1">
      <alignment vertical="center" wrapText="1"/>
    </xf>
    <xf numFmtId="0" fontId="4" fillId="0" borderId="67" xfId="0" applyFont="1" applyBorder="1" applyAlignment="1" applyProtection="1">
      <alignment vertical="center"/>
    </xf>
    <xf numFmtId="0" fontId="4" fillId="0" borderId="69" xfId="229" applyFont="1" applyBorder="1" applyAlignment="1" applyProtection="1">
      <alignment horizontal="left" vertical="center" wrapText="1"/>
    </xf>
    <xf numFmtId="0" fontId="4" fillId="0" borderId="61" xfId="229" applyFont="1" applyBorder="1" applyAlignment="1" applyProtection="1">
      <alignment horizontal="left" vertical="center" wrapText="1"/>
    </xf>
    <xf numFmtId="0" fontId="4" fillId="0" borderId="28" xfId="0" applyFont="1" applyBorder="1" applyAlignment="1" applyProtection="1">
      <alignment vertical="center" wrapText="1"/>
    </xf>
    <xf numFmtId="0" fontId="4" fillId="0" borderId="71" xfId="0" applyFont="1" applyBorder="1" applyAlignment="1" applyProtection="1">
      <alignment vertical="center"/>
    </xf>
    <xf numFmtId="0" fontId="4" fillId="0" borderId="0" xfId="229" applyFont="1" applyBorder="1" applyAlignment="1" applyProtection="1">
      <alignment horizontal="left" vertical="center" wrapText="1"/>
    </xf>
    <xf numFmtId="3" fontId="4" fillId="0" borderId="0" xfId="229" applyNumberFormat="1" applyFont="1" applyFill="1" applyBorder="1" applyAlignment="1" applyProtection="1">
      <alignment horizontal="right" vertical="center"/>
    </xf>
    <xf numFmtId="14" fontId="4" fillId="0" borderId="0" xfId="0" applyNumberFormat="1" applyFont="1" applyAlignment="1" applyProtection="1">
      <alignment horizontal="right" vertical="center" wrapText="1"/>
    </xf>
    <xf numFmtId="167" fontId="4" fillId="0" borderId="0" xfId="0" applyNumberFormat="1" applyFont="1" applyAlignment="1" applyProtection="1">
      <alignment horizontal="right" vertical="center" wrapText="1"/>
    </xf>
    <xf numFmtId="167" fontId="4" fillId="0" borderId="0" xfId="0" applyNumberFormat="1" applyFont="1" applyAlignment="1" applyProtection="1">
      <alignment vertical="center"/>
    </xf>
    <xf numFmtId="167" fontId="4" fillId="0" borderId="0" xfId="0" applyNumberFormat="1" applyFont="1" applyAlignment="1" applyProtection="1">
      <alignment horizontal="right" vertical="center"/>
    </xf>
    <xf numFmtId="3" fontId="4" fillId="0" borderId="0" xfId="0" applyNumberFormat="1" applyFont="1" applyAlignment="1" applyProtection="1">
      <alignment vertical="center"/>
    </xf>
    <xf numFmtId="0" fontId="9" fillId="34" borderId="45" xfId="0" applyFont="1" applyFill="1" applyBorder="1" applyAlignment="1" applyProtection="1">
      <alignment horizontal="centerContinuous" vertical="center"/>
    </xf>
    <xf numFmtId="0" fontId="9" fillId="34" borderId="33" xfId="0" applyFont="1" applyFill="1" applyBorder="1" applyAlignment="1" applyProtection="1">
      <alignment horizontal="centerContinuous" vertical="center"/>
    </xf>
    <xf numFmtId="0" fontId="9" fillId="34" borderId="72" xfId="0" applyFont="1" applyFill="1" applyBorder="1" applyAlignment="1" applyProtection="1">
      <alignment horizontal="centerContinuous" vertical="center"/>
    </xf>
    <xf numFmtId="14" fontId="9" fillId="34" borderId="33" xfId="0" applyNumberFormat="1" applyFont="1" applyFill="1" applyBorder="1" applyAlignment="1" applyProtection="1">
      <alignment horizontal="centerContinuous" vertical="center" wrapText="1"/>
    </xf>
    <xf numFmtId="167" fontId="9" fillId="34" borderId="33" xfId="0" applyNumberFormat="1" applyFont="1" applyFill="1" applyBorder="1" applyAlignment="1" applyProtection="1">
      <alignment horizontal="centerContinuous" vertical="center" wrapText="1"/>
    </xf>
    <xf numFmtId="167" fontId="9" fillId="34" borderId="33" xfId="0" applyNumberFormat="1" applyFont="1" applyFill="1" applyBorder="1" applyAlignment="1" applyProtection="1">
      <alignment horizontal="centerContinuous" vertical="center"/>
    </xf>
    <xf numFmtId="167" fontId="9" fillId="34" borderId="34" xfId="0" applyNumberFormat="1" applyFont="1" applyFill="1" applyBorder="1" applyAlignment="1" applyProtection="1">
      <alignment horizontal="centerContinuous" vertical="center" wrapText="1"/>
    </xf>
    <xf numFmtId="0" fontId="9" fillId="34" borderId="41" xfId="229" applyFont="1" applyFill="1" applyBorder="1" applyAlignment="1" applyProtection="1">
      <alignment horizontal="center" vertical="center" wrapText="1"/>
    </xf>
    <xf numFmtId="0" fontId="9" fillId="34" borderId="35" xfId="229" applyFont="1" applyFill="1" applyBorder="1" applyAlignment="1" applyProtection="1">
      <alignment horizontal="center" vertical="center" wrapText="1"/>
    </xf>
    <xf numFmtId="0" fontId="9" fillId="34" borderId="35" xfId="230" applyFont="1" applyFill="1" applyBorder="1" applyAlignment="1" applyProtection="1">
      <alignment horizontal="center" vertical="center" wrapText="1"/>
    </xf>
    <xf numFmtId="0" fontId="9" fillId="34" borderId="46" xfId="229" applyFont="1" applyFill="1" applyBorder="1" applyAlignment="1" applyProtection="1">
      <alignment horizontal="center" vertical="center" wrapText="1"/>
    </xf>
    <xf numFmtId="0" fontId="4" fillId="0" borderId="23" xfId="229" applyFont="1" applyBorder="1" applyAlignment="1" applyProtection="1">
      <alignment vertical="center"/>
    </xf>
    <xf numFmtId="3" fontId="4" fillId="32" borderId="20" xfId="229" applyNumberFormat="1" applyFont="1" applyFill="1" applyBorder="1" applyAlignment="1" applyProtection="1">
      <alignment vertical="center"/>
    </xf>
    <xf numFmtId="3" fontId="4" fillId="32" borderId="42" xfId="229" applyNumberFormat="1" applyFont="1" applyFill="1" applyBorder="1" applyAlignment="1" applyProtection="1">
      <alignment vertical="center"/>
    </xf>
    <xf numFmtId="3" fontId="4" fillId="32" borderId="11" xfId="229" applyNumberFormat="1" applyFont="1" applyFill="1" applyBorder="1" applyAlignment="1" applyProtection="1">
      <alignment vertical="center"/>
    </xf>
    <xf numFmtId="3" fontId="4" fillId="32" borderId="44" xfId="229" applyNumberFormat="1" applyFont="1" applyFill="1" applyBorder="1" applyAlignment="1" applyProtection="1">
      <alignment vertical="center"/>
    </xf>
    <xf numFmtId="0" fontId="4" fillId="0" borderId="41" xfId="229" applyFont="1" applyBorder="1" applyAlignment="1" applyProtection="1">
      <alignment horizontal="left" vertical="center"/>
    </xf>
    <xf numFmtId="3" fontId="4" fillId="33" borderId="40" xfId="229" applyNumberFormat="1" applyFont="1" applyFill="1" applyBorder="1" applyAlignment="1" applyProtection="1">
      <alignment horizontal="center" vertical="center" wrapText="1"/>
    </xf>
    <xf numFmtId="3" fontId="4" fillId="33" borderId="18" xfId="229" applyNumberFormat="1" applyFont="1" applyFill="1" applyBorder="1" applyAlignment="1" applyProtection="1">
      <alignment horizontal="center" vertical="center" wrapText="1"/>
    </xf>
    <xf numFmtId="3" fontId="4" fillId="33" borderId="0" xfId="229" applyNumberFormat="1" applyFont="1" applyFill="1" applyAlignment="1" applyProtection="1">
      <alignment vertical="center"/>
    </xf>
    <xf numFmtId="3" fontId="4" fillId="32" borderId="19" xfId="229" applyNumberFormat="1" applyFont="1" applyFill="1" applyBorder="1" applyAlignment="1" applyProtection="1">
      <alignment horizontal="center" vertical="center"/>
    </xf>
    <xf numFmtId="3" fontId="4" fillId="33" borderId="42" xfId="229" applyNumberFormat="1" applyFont="1" applyFill="1" applyBorder="1" applyAlignment="1" applyProtection="1">
      <alignment vertical="center"/>
    </xf>
    <xf numFmtId="3" fontId="4" fillId="33" borderId="18" xfId="229" applyNumberFormat="1" applyFont="1" applyFill="1" applyBorder="1" applyAlignment="1" applyProtection="1">
      <alignment vertical="center"/>
    </xf>
    <xf numFmtId="3" fontId="4" fillId="32" borderId="43" xfId="229" applyNumberFormat="1" applyFont="1" applyFill="1" applyBorder="1" applyAlignment="1" applyProtection="1">
      <alignment vertical="center"/>
    </xf>
    <xf numFmtId="3" fontId="4" fillId="33" borderId="64" xfId="230" applyNumberFormat="1" applyFont="1" applyFill="1" applyBorder="1" applyAlignment="1" applyProtection="1">
      <alignment horizontal="left" vertical="center"/>
    </xf>
    <xf numFmtId="3" fontId="4" fillId="33" borderId="62" xfId="230" applyNumberFormat="1" applyFont="1" applyFill="1" applyBorder="1" applyAlignment="1" applyProtection="1">
      <alignment horizontal="left" vertical="center"/>
    </xf>
    <xf numFmtId="3" fontId="4" fillId="30" borderId="35" xfId="230" applyNumberFormat="1" applyFont="1" applyFill="1" applyBorder="1" applyAlignment="1" applyProtection="1">
      <alignment vertical="center"/>
    </xf>
    <xf numFmtId="3" fontId="4" fillId="0" borderId="22" xfId="230" applyNumberFormat="1" applyFont="1" applyBorder="1" applyAlignment="1" applyProtection="1">
      <alignment vertical="center"/>
    </xf>
    <xf numFmtId="3" fontId="4" fillId="33" borderId="14" xfId="230" applyNumberFormat="1" applyFont="1" applyFill="1" applyBorder="1" applyAlignment="1" applyProtection="1">
      <alignment horizontal="left" vertical="center"/>
    </xf>
    <xf numFmtId="3" fontId="4" fillId="33" borderId="0" xfId="230" applyNumberFormat="1" applyFont="1" applyFill="1" applyAlignment="1" applyProtection="1">
      <alignment horizontal="left" vertical="center"/>
    </xf>
    <xf numFmtId="3" fontId="4" fillId="33" borderId="64" xfId="230" applyNumberFormat="1" applyFont="1" applyFill="1" applyBorder="1" applyAlignment="1" applyProtection="1">
      <alignment vertical="center"/>
    </xf>
    <xf numFmtId="3" fontId="4" fillId="33" borderId="62" xfId="230" applyNumberFormat="1" applyFont="1" applyFill="1" applyBorder="1" applyAlignment="1" applyProtection="1">
      <alignment vertical="center"/>
    </xf>
    <xf numFmtId="3" fontId="4" fillId="33" borderId="44" xfId="230" applyNumberFormat="1" applyFont="1" applyFill="1" applyBorder="1" applyAlignment="1" applyProtection="1">
      <alignment vertical="center"/>
    </xf>
    <xf numFmtId="3" fontId="4" fillId="33" borderId="17" xfId="230" applyNumberFormat="1" applyFont="1" applyFill="1" applyBorder="1" applyAlignment="1" applyProtection="1">
      <alignment vertical="center"/>
    </xf>
    <xf numFmtId="3" fontId="4" fillId="33" borderId="18" xfId="230" applyNumberFormat="1" applyFont="1" applyFill="1" applyBorder="1" applyAlignment="1" applyProtection="1">
      <alignment vertical="center"/>
    </xf>
    <xf numFmtId="3" fontId="4" fillId="33" borderId="43" xfId="230" applyNumberFormat="1" applyFont="1" applyFill="1" applyBorder="1" applyAlignment="1" applyProtection="1">
      <alignment vertical="center"/>
    </xf>
    <xf numFmtId="3" fontId="4" fillId="30" borderId="60" xfId="230" applyNumberFormat="1" applyFont="1" applyFill="1" applyBorder="1" applyAlignment="1" applyProtection="1">
      <alignment vertical="center"/>
    </xf>
    <xf numFmtId="3" fontId="4" fillId="33" borderId="66" xfId="230" applyNumberFormat="1" applyFont="1" applyFill="1" applyBorder="1" applyAlignment="1" applyProtection="1">
      <alignment vertical="center"/>
    </xf>
    <xf numFmtId="3" fontId="4" fillId="33" borderId="63" xfId="230" applyNumberFormat="1" applyFont="1" applyFill="1" applyBorder="1" applyAlignment="1" applyProtection="1">
      <alignment vertical="center"/>
    </xf>
    <xf numFmtId="3" fontId="4" fillId="33" borderId="68" xfId="230" applyNumberFormat="1" applyFont="1" applyFill="1" applyBorder="1" applyAlignment="1" applyProtection="1">
      <alignment vertical="center"/>
    </xf>
    <xf numFmtId="0" fontId="4" fillId="0" borderId="41" xfId="229" applyFont="1" applyBorder="1" applyAlignment="1" applyProtection="1">
      <alignment vertical="center"/>
    </xf>
    <xf numFmtId="3" fontId="4" fillId="33" borderId="38" xfId="229" applyNumberFormat="1" applyFont="1" applyFill="1" applyBorder="1" applyAlignment="1" applyProtection="1">
      <alignment vertical="center"/>
    </xf>
    <xf numFmtId="3" fontId="4" fillId="30" borderId="58" xfId="230" applyNumberFormat="1" applyFont="1" applyFill="1" applyBorder="1" applyAlignment="1" applyProtection="1">
      <alignment vertical="center"/>
    </xf>
    <xf numFmtId="3" fontId="4" fillId="0" borderId="46" xfId="230" applyNumberFormat="1" applyFont="1" applyBorder="1" applyAlignment="1" applyProtection="1">
      <alignment vertical="center"/>
    </xf>
    <xf numFmtId="3" fontId="4" fillId="33" borderId="17" xfId="230" applyNumberFormat="1" applyFont="1" applyFill="1" applyBorder="1" applyAlignment="1" applyProtection="1">
      <alignment horizontal="left" vertical="center"/>
    </xf>
    <xf numFmtId="3" fontId="4" fillId="33" borderId="18" xfId="230" applyNumberFormat="1" applyFont="1" applyFill="1" applyBorder="1" applyAlignment="1" applyProtection="1">
      <alignment horizontal="left" vertical="center"/>
    </xf>
    <xf numFmtId="0" fontId="4" fillId="0" borderId="28" xfId="229" applyFont="1" applyBorder="1" applyAlignment="1" applyProtection="1">
      <alignment vertical="center"/>
    </xf>
    <xf numFmtId="3" fontId="4" fillId="0" borderId="29" xfId="229" applyNumberFormat="1" applyFont="1" applyBorder="1" applyAlignment="1" applyProtection="1">
      <alignment vertical="center"/>
    </xf>
    <xf numFmtId="3" fontId="4" fillId="0" borderId="27" xfId="229" applyNumberFormat="1" applyFont="1" applyBorder="1" applyAlignment="1" applyProtection="1">
      <alignment vertical="center"/>
    </xf>
    <xf numFmtId="3" fontId="4" fillId="0" borderId="30" xfId="229" applyNumberFormat="1" applyFont="1" applyBorder="1" applyAlignment="1" applyProtection="1">
      <alignment vertical="center"/>
    </xf>
    <xf numFmtId="0" fontId="9" fillId="34" borderId="45" xfId="0" applyFont="1" applyFill="1" applyBorder="1" applyAlignment="1" applyProtection="1">
      <alignment horizontal="center" vertical="center" wrapText="1"/>
    </xf>
    <xf numFmtId="0" fontId="9" fillId="34" borderId="33" xfId="0" applyFont="1" applyFill="1" applyBorder="1" applyAlignment="1" applyProtection="1">
      <alignment horizontal="center" vertical="center" wrapText="1"/>
    </xf>
    <xf numFmtId="0" fontId="9" fillId="34" borderId="33" xfId="0" applyFont="1" applyFill="1" applyBorder="1" applyAlignment="1" applyProtection="1">
      <alignment vertical="center"/>
    </xf>
    <xf numFmtId="0" fontId="9" fillId="34" borderId="34" xfId="0" applyFont="1" applyFill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34" borderId="21" xfId="0" applyFont="1" applyFill="1" applyBorder="1" applyAlignment="1" applyProtection="1">
      <alignment horizontal="centerContinuous" vertical="center"/>
    </xf>
    <xf numFmtId="0" fontId="9" fillId="34" borderId="42" xfId="0" applyFont="1" applyFill="1" applyBorder="1" applyAlignment="1" applyProtection="1">
      <alignment horizontal="centerContinuous" vertical="center"/>
    </xf>
    <xf numFmtId="0" fontId="9" fillId="34" borderId="37" xfId="0" applyFont="1" applyFill="1" applyBorder="1" applyAlignment="1" applyProtection="1">
      <alignment horizontal="centerContinuous" vertical="center"/>
    </xf>
    <xf numFmtId="0" fontId="9" fillId="34" borderId="40" xfId="0" applyFont="1" applyFill="1" applyBorder="1" applyAlignment="1" applyProtection="1">
      <alignment horizontal="centerContinuous" vertical="center"/>
    </xf>
    <xf numFmtId="0" fontId="9" fillId="34" borderId="42" xfId="0" applyFont="1" applyFill="1" applyBorder="1" applyAlignment="1" applyProtection="1">
      <alignment horizontal="centerContinuous" vertical="center" wrapText="1"/>
    </xf>
    <xf numFmtId="0" fontId="9" fillId="34" borderId="37" xfId="0" applyFont="1" applyFill="1" applyBorder="1" applyAlignment="1" applyProtection="1">
      <alignment horizontal="centerContinuous" vertical="center" wrapText="1"/>
    </xf>
    <xf numFmtId="0" fontId="9" fillId="34" borderId="40" xfId="0" applyFont="1" applyFill="1" applyBorder="1" applyAlignment="1" applyProtection="1">
      <alignment horizontal="center" vertical="center"/>
    </xf>
    <xf numFmtId="0" fontId="9" fillId="34" borderId="42" xfId="0" applyFont="1" applyFill="1" applyBorder="1" applyAlignment="1" applyProtection="1">
      <alignment horizontal="center" vertical="center"/>
    </xf>
    <xf numFmtId="0" fontId="9" fillId="34" borderId="37" xfId="0" applyFont="1" applyFill="1" applyBorder="1" applyAlignment="1" applyProtection="1">
      <alignment horizontal="center" vertical="center"/>
    </xf>
    <xf numFmtId="0" fontId="9" fillId="34" borderId="40" xfId="0" applyFont="1" applyFill="1" applyBorder="1" applyAlignment="1" applyProtection="1">
      <alignment horizontal="center" vertical="center" wrapText="1"/>
    </xf>
    <xf numFmtId="0" fontId="9" fillId="34" borderId="38" xfId="0" applyFont="1" applyFill="1" applyBorder="1" applyAlignment="1" applyProtection="1">
      <alignment horizontal="center" vertical="center" wrapText="1"/>
    </xf>
    <xf numFmtId="0" fontId="9" fillId="34" borderId="23" xfId="0" applyFont="1" applyFill="1" applyBorder="1" applyAlignment="1" applyProtection="1">
      <alignment horizontal="center" vertical="center" wrapText="1"/>
    </xf>
    <xf numFmtId="0" fontId="9" fillId="34" borderId="24" xfId="0" applyFont="1" applyFill="1" applyBorder="1" applyAlignment="1" applyProtection="1">
      <alignment horizontal="center" vertical="center" wrapText="1"/>
    </xf>
    <xf numFmtId="0" fontId="9" fillId="34" borderId="37" xfId="0" applyFont="1" applyFill="1" applyBorder="1" applyAlignment="1" applyProtection="1">
      <alignment horizontal="center" vertical="center" wrapText="1"/>
    </xf>
    <xf numFmtId="0" fontId="9" fillId="34" borderId="42" xfId="0" applyFont="1" applyFill="1" applyBorder="1" applyAlignment="1" applyProtection="1">
      <alignment horizontal="center" vertical="center" wrapText="1"/>
    </xf>
    <xf numFmtId="0" fontId="9" fillId="34" borderId="36" xfId="0" applyFont="1" applyFill="1" applyBorder="1" applyAlignment="1" applyProtection="1">
      <alignment horizontal="center" vertical="center" wrapText="1"/>
    </xf>
    <xf numFmtId="0" fontId="9" fillId="34" borderId="20" xfId="0" applyFont="1" applyFill="1" applyBorder="1" applyAlignment="1" applyProtection="1">
      <alignment horizontal="center" vertical="center" wrapText="1"/>
    </xf>
    <xf numFmtId="0" fontId="9" fillId="34" borderId="22" xfId="0" applyFont="1" applyFill="1" applyBorder="1" applyAlignment="1" applyProtection="1">
      <alignment horizontal="center" vertical="center" wrapText="1"/>
    </xf>
    <xf numFmtId="0" fontId="4" fillId="30" borderId="21" xfId="0" applyFont="1" applyFill="1" applyBorder="1" applyAlignment="1" applyProtection="1">
      <alignment vertical="center"/>
    </xf>
    <xf numFmtId="0" fontId="4" fillId="30" borderId="42" xfId="0" applyFont="1" applyFill="1" applyBorder="1" applyAlignment="1" applyProtection="1">
      <alignment vertical="center"/>
    </xf>
    <xf numFmtId="14" fontId="4" fillId="30" borderId="42" xfId="0" applyNumberFormat="1" applyFont="1" applyFill="1" applyBorder="1" applyAlignment="1" applyProtection="1">
      <alignment horizontal="right" vertical="center" wrapText="1"/>
    </xf>
    <xf numFmtId="167" fontId="4" fillId="30" borderId="42" xfId="0" applyNumberFormat="1" applyFont="1" applyFill="1" applyBorder="1" applyAlignment="1" applyProtection="1">
      <alignment horizontal="right" vertical="center" wrapText="1"/>
    </xf>
    <xf numFmtId="167" fontId="4" fillId="30" borderId="37" xfId="0" applyNumberFormat="1" applyFont="1" applyFill="1" applyBorder="1" applyAlignment="1" applyProtection="1">
      <alignment horizontal="right" vertical="center" wrapText="1"/>
    </xf>
    <xf numFmtId="3" fontId="4" fillId="0" borderId="24" xfId="0" applyNumberFormat="1" applyFont="1" applyBorder="1" applyAlignment="1" applyProtection="1">
      <alignment vertical="center"/>
    </xf>
    <xf numFmtId="169" fontId="4" fillId="33" borderId="24" xfId="0" applyNumberFormat="1" applyFont="1" applyFill="1" applyBorder="1" applyAlignment="1" applyProtection="1">
      <alignment vertical="center"/>
    </xf>
    <xf numFmtId="0" fontId="4" fillId="30" borderId="0" xfId="229" applyFont="1" applyFill="1" applyAlignment="1" applyProtection="1">
      <alignment vertical="center" wrapText="1"/>
    </xf>
    <xf numFmtId="0" fontId="4" fillId="30" borderId="0" xfId="0" applyFont="1" applyFill="1" applyAlignment="1" applyProtection="1">
      <alignment vertical="center" wrapText="1"/>
    </xf>
    <xf numFmtId="3" fontId="4" fillId="30" borderId="0" xfId="229" applyNumberFormat="1" applyFont="1" applyFill="1" applyAlignment="1" applyProtection="1">
      <alignment vertical="center"/>
    </xf>
    <xf numFmtId="3" fontId="4" fillId="27" borderId="22" xfId="0" applyNumberFormat="1" applyFont="1" applyFill="1" applyBorder="1" applyAlignment="1" applyProtection="1">
      <alignment vertical="center"/>
      <protection locked="0"/>
    </xf>
    <xf numFmtId="9" fontId="4" fillId="31" borderId="59" xfId="0" applyNumberFormat="1" applyFont="1" applyFill="1" applyBorder="1" applyAlignment="1" applyProtection="1">
      <alignment horizontal="center" vertical="center"/>
      <protection locked="0"/>
    </xf>
    <xf numFmtId="9" fontId="4" fillId="31" borderId="58" xfId="0" applyNumberFormat="1" applyFont="1" applyFill="1" applyBorder="1" applyAlignment="1" applyProtection="1">
      <alignment horizontal="center" vertical="center"/>
      <protection locked="0"/>
    </xf>
    <xf numFmtId="9" fontId="4" fillId="31" borderId="35" xfId="0" applyNumberFormat="1" applyFont="1" applyFill="1" applyBorder="1" applyAlignment="1" applyProtection="1">
      <alignment horizontal="center" vertical="center"/>
      <protection locked="0"/>
    </xf>
  </cellXfs>
  <cellStyles count="277">
    <cellStyle name="_Column1" xfId="1" xr:uid="{00000000-0005-0000-0000-000000000000}"/>
    <cellStyle name="_Column1 2" xfId="2" xr:uid="{00000000-0005-0000-0000-000001000000}"/>
    <cellStyle name="_Column1_120319_BAB_KoPr2012_KEMA" xfId="3" xr:uid="{00000000-0005-0000-0000-000002000000}"/>
    <cellStyle name="_Column1_120319_BAB_KoPr2012_KEMA 2" xfId="4" xr:uid="{00000000-0005-0000-0000-000003000000}"/>
    <cellStyle name="_Column1_120329_EHB_KoPr_Basisjahr_ENTWURF" xfId="5" xr:uid="{00000000-0005-0000-0000-000004000000}"/>
    <cellStyle name="_Column1_120329_EHB_KoPr_Basisjahr_ENTWURF 2" xfId="6" xr:uid="{00000000-0005-0000-0000-000005000000}"/>
    <cellStyle name="_Column1_120329_EHB_KoPr_Basisjahr_ENTWURF 2 2" xfId="7" xr:uid="{00000000-0005-0000-0000-000006000000}"/>
    <cellStyle name="_Column1_120329_EHB_KoPr_Basisjahr_ENTWURF 3" xfId="8" xr:uid="{00000000-0005-0000-0000-000007000000}"/>
    <cellStyle name="_Column1_A. Allgemeine Informationen" xfId="9" xr:uid="{00000000-0005-0000-0000-000008000000}"/>
    <cellStyle name="_Column1_A. Allgemeine Informationen 2" xfId="10" xr:uid="{00000000-0005-0000-0000-000009000000}"/>
    <cellStyle name="_Column1_Ausfüllhilfe" xfId="11" xr:uid="{00000000-0005-0000-0000-00000A000000}"/>
    <cellStyle name="_Column1_Ausfüllhilfe 2" xfId="12" xr:uid="{00000000-0005-0000-0000-00000B000000}"/>
    <cellStyle name="_Column1_kalk. EK-Verzinsung" xfId="13" xr:uid="{00000000-0005-0000-0000-00000C000000}"/>
    <cellStyle name="_Column1_kalk. EK-Verzinsung 2" xfId="14" xr:uid="{00000000-0005-0000-0000-00000D000000}"/>
    <cellStyle name="_Column1_kalk. EK-Verzinsung 2 2" xfId="15" xr:uid="{00000000-0005-0000-0000-00000E000000}"/>
    <cellStyle name="_Column1_kalk. EK-Verzinsung 3" xfId="16" xr:uid="{00000000-0005-0000-0000-00000F000000}"/>
    <cellStyle name="_Column1_Mehrjahresvergleich" xfId="17" xr:uid="{00000000-0005-0000-0000-000010000000}"/>
    <cellStyle name="_Column1_Mehrjahresvergleich 2" xfId="18" xr:uid="{00000000-0005-0000-0000-000011000000}"/>
    <cellStyle name="_Column1_Mehrjahresvergleich 2 2" xfId="19" xr:uid="{00000000-0005-0000-0000-000012000000}"/>
    <cellStyle name="_Column1_Mehrjahresvergleich 3" xfId="20" xr:uid="{00000000-0005-0000-0000-000013000000}"/>
    <cellStyle name="_Column1_SAV-Vergleich" xfId="21" xr:uid="{00000000-0005-0000-0000-000014000000}"/>
    <cellStyle name="_Column1_SAV-Vergleich 2" xfId="22" xr:uid="{00000000-0005-0000-0000-000015000000}"/>
    <cellStyle name="_Column1_SAV-Vergleich 2 2" xfId="23" xr:uid="{00000000-0005-0000-0000-000016000000}"/>
    <cellStyle name="_Column1_SAV-Vergleich 3" xfId="24" xr:uid="{00000000-0005-0000-0000-000017000000}"/>
    <cellStyle name="_Column2" xfId="25" xr:uid="{00000000-0005-0000-0000-000018000000}"/>
    <cellStyle name="_Column3" xfId="26" xr:uid="{00000000-0005-0000-0000-000019000000}"/>
    <cellStyle name="_Column4" xfId="27" xr:uid="{00000000-0005-0000-0000-00001A000000}"/>
    <cellStyle name="_Column4_120319_BAB_KoPr2012_KEMA" xfId="28" xr:uid="{00000000-0005-0000-0000-00001B000000}"/>
    <cellStyle name="_Column4_120329_EHB_KoPr_Basisjahr_ENTWURF" xfId="29" xr:uid="{00000000-0005-0000-0000-00001C000000}"/>
    <cellStyle name="_Column4_120329_EHB_KoPr_Basisjahr_ENTWURF 2" xfId="30" xr:uid="{00000000-0005-0000-0000-00001D000000}"/>
    <cellStyle name="_Column4_A. Allgemeine Informationen" xfId="31" xr:uid="{00000000-0005-0000-0000-00001E000000}"/>
    <cellStyle name="_Column4_Ausfüllhilfe" xfId="32" xr:uid="{00000000-0005-0000-0000-00001F000000}"/>
    <cellStyle name="_Column4_kalk. EK-Verzinsung" xfId="33" xr:uid="{00000000-0005-0000-0000-000020000000}"/>
    <cellStyle name="_Column4_kalk. EK-Verzinsung 2" xfId="34" xr:uid="{00000000-0005-0000-0000-000021000000}"/>
    <cellStyle name="_Column4_Mehrjahresvergleich" xfId="35" xr:uid="{00000000-0005-0000-0000-000022000000}"/>
    <cellStyle name="_Column4_Mehrjahresvergleich 2" xfId="36" xr:uid="{00000000-0005-0000-0000-000023000000}"/>
    <cellStyle name="_Column4_SAV-Vergleich" xfId="37" xr:uid="{00000000-0005-0000-0000-000024000000}"/>
    <cellStyle name="_Column4_SAV-Vergleich 2" xfId="38" xr:uid="{00000000-0005-0000-0000-000025000000}"/>
    <cellStyle name="_Column5" xfId="39" xr:uid="{00000000-0005-0000-0000-000026000000}"/>
    <cellStyle name="_Column6" xfId="40" xr:uid="{00000000-0005-0000-0000-000027000000}"/>
    <cellStyle name="_Column7" xfId="41" xr:uid="{00000000-0005-0000-0000-000028000000}"/>
    <cellStyle name="_Column7 2" xfId="42" xr:uid="{00000000-0005-0000-0000-000029000000}"/>
    <cellStyle name="_Data" xfId="43" xr:uid="{00000000-0005-0000-0000-00002A000000}"/>
    <cellStyle name="_Data 2" xfId="44" xr:uid="{00000000-0005-0000-0000-00002B000000}"/>
    <cellStyle name="_Data_120319_BAB_KoPr2012_KEMA" xfId="45" xr:uid="{00000000-0005-0000-0000-00002C000000}"/>
    <cellStyle name="_Data_120319_BAB_KoPr2012_KEMA 2" xfId="46" xr:uid="{00000000-0005-0000-0000-00002D000000}"/>
    <cellStyle name="_Data_120319_BAB_KoPr2012_KEMA_120616_Prüfwerkzeug_2_EOG" xfId="47" xr:uid="{00000000-0005-0000-0000-00002E000000}"/>
    <cellStyle name="_Data_120319_BAB_KoPr2012_KEMA_120616_Prüfwerkzeug_2_EOG 2" xfId="48" xr:uid="{00000000-0005-0000-0000-00002F000000}"/>
    <cellStyle name="_Data_120319_BAB_KoPr2012_KEMA_130911_Zusatzdaten" xfId="49" xr:uid="{00000000-0005-0000-0000-000030000000}"/>
    <cellStyle name="_Data_120319_BAB_KoPr2012_KEMA_130911_Zusatzdaten 2" xfId="50" xr:uid="{00000000-0005-0000-0000-000031000000}"/>
    <cellStyle name="_Data_120319_BAB_KoPr2012_KEMA_VNBErhebungsbogenKostenprfg2012_2xls" xfId="51" xr:uid="{00000000-0005-0000-0000-000032000000}"/>
    <cellStyle name="_Data_120319_BAB_KoPr2012_KEMA_VNBErhebungsbogenKostenprfg2012_2xls 2" xfId="52" xr:uid="{00000000-0005-0000-0000-000033000000}"/>
    <cellStyle name="_Header" xfId="53" xr:uid="{00000000-0005-0000-0000-000034000000}"/>
    <cellStyle name="_Row1" xfId="54" xr:uid="{00000000-0005-0000-0000-000035000000}"/>
    <cellStyle name="_Row1 2" xfId="55" xr:uid="{00000000-0005-0000-0000-000036000000}"/>
    <cellStyle name="_Row1_120319_BAB_KoPr2012_KEMA" xfId="56" xr:uid="{00000000-0005-0000-0000-000037000000}"/>
    <cellStyle name="_Row1_120319_BAB_KoPr2012_KEMA 2" xfId="57" xr:uid="{00000000-0005-0000-0000-000038000000}"/>
    <cellStyle name="_Row1_120329_EHB_KoPr_Basisjahr_ENTWURF" xfId="58" xr:uid="{00000000-0005-0000-0000-000039000000}"/>
    <cellStyle name="_Row1_120329_EHB_KoPr_Basisjahr_ENTWURF 2" xfId="59" xr:uid="{00000000-0005-0000-0000-00003A000000}"/>
    <cellStyle name="_Row1_120329_EHB_KoPr_Basisjahr_ENTWURF 2 2" xfId="60" xr:uid="{00000000-0005-0000-0000-00003B000000}"/>
    <cellStyle name="_Row1_120329_EHB_KoPr_Basisjahr_ENTWURF 3" xfId="61" xr:uid="{00000000-0005-0000-0000-00003C000000}"/>
    <cellStyle name="_Row1_A. Allgemeine Informationen" xfId="62" xr:uid="{00000000-0005-0000-0000-00003D000000}"/>
    <cellStyle name="_Row1_A. Allgemeine Informationen 2" xfId="63" xr:uid="{00000000-0005-0000-0000-00003E000000}"/>
    <cellStyle name="_Row1_Ausfüllhilfe" xfId="64" xr:uid="{00000000-0005-0000-0000-00003F000000}"/>
    <cellStyle name="_Row1_Ausfüllhilfe 2" xfId="65" xr:uid="{00000000-0005-0000-0000-000040000000}"/>
    <cellStyle name="_Row1_kalk. EK-Verzinsung" xfId="66" xr:uid="{00000000-0005-0000-0000-000041000000}"/>
    <cellStyle name="_Row1_kalk. EK-Verzinsung 2" xfId="67" xr:uid="{00000000-0005-0000-0000-000042000000}"/>
    <cellStyle name="_Row1_kalk. EK-Verzinsung 2 2" xfId="68" xr:uid="{00000000-0005-0000-0000-000043000000}"/>
    <cellStyle name="_Row1_kalk. EK-Verzinsung 3" xfId="69" xr:uid="{00000000-0005-0000-0000-000044000000}"/>
    <cellStyle name="_Row1_Mehrjahresvergleich" xfId="70" xr:uid="{00000000-0005-0000-0000-000045000000}"/>
    <cellStyle name="_Row1_Mehrjahresvergleich 2" xfId="71" xr:uid="{00000000-0005-0000-0000-000046000000}"/>
    <cellStyle name="_Row1_Mehrjahresvergleich 2 2" xfId="72" xr:uid="{00000000-0005-0000-0000-000047000000}"/>
    <cellStyle name="_Row1_Mehrjahresvergleich 3" xfId="73" xr:uid="{00000000-0005-0000-0000-000048000000}"/>
    <cellStyle name="_Row1_SAV-Vergleich" xfId="74" xr:uid="{00000000-0005-0000-0000-000049000000}"/>
    <cellStyle name="_Row1_SAV-Vergleich 2" xfId="75" xr:uid="{00000000-0005-0000-0000-00004A000000}"/>
    <cellStyle name="_Row1_SAV-Vergleich 2 2" xfId="76" xr:uid="{00000000-0005-0000-0000-00004B000000}"/>
    <cellStyle name="_Row1_SAV-Vergleich 3" xfId="77" xr:uid="{00000000-0005-0000-0000-00004C000000}"/>
    <cellStyle name="_Row2" xfId="78" xr:uid="{00000000-0005-0000-0000-00004D000000}"/>
    <cellStyle name="_Row3" xfId="79" xr:uid="{00000000-0005-0000-0000-00004E000000}"/>
    <cellStyle name="_Row4" xfId="80" xr:uid="{00000000-0005-0000-0000-00004F000000}"/>
    <cellStyle name="_Row4 2" xfId="81" xr:uid="{00000000-0005-0000-0000-000050000000}"/>
    <cellStyle name="_Row5" xfId="82" xr:uid="{00000000-0005-0000-0000-000051000000}"/>
    <cellStyle name="_Row6" xfId="83" xr:uid="{00000000-0005-0000-0000-000052000000}"/>
    <cellStyle name="_Row7" xfId="84" xr:uid="{00000000-0005-0000-0000-000053000000}"/>
    <cellStyle name="_Row7 2" xfId="85" xr:uid="{00000000-0005-0000-0000-000054000000}"/>
    <cellStyle name="20 % - Akzent1 2" xfId="86" xr:uid="{00000000-0005-0000-0000-000055000000}"/>
    <cellStyle name="20 % - Akzent1 2 2" xfId="87" xr:uid="{00000000-0005-0000-0000-000056000000}"/>
    <cellStyle name="20 % - Akzent2" xfId="269" builtinId="34"/>
    <cellStyle name="20 % - Akzent2 2" xfId="88" xr:uid="{00000000-0005-0000-0000-000057000000}"/>
    <cellStyle name="20 % - Akzent2 2 2" xfId="89" xr:uid="{00000000-0005-0000-0000-000058000000}"/>
    <cellStyle name="20 % - Akzent2 5" xfId="268" xr:uid="{00000000-0005-0000-0000-000059000000}"/>
    <cellStyle name="20 % - Akzent3 2" xfId="90" xr:uid="{00000000-0005-0000-0000-00005A000000}"/>
    <cellStyle name="20 % - Akzent3 2 2" xfId="91" xr:uid="{00000000-0005-0000-0000-00005B000000}"/>
    <cellStyle name="20 % - Akzent4 2" xfId="92" xr:uid="{00000000-0005-0000-0000-00005C000000}"/>
    <cellStyle name="20 % - Akzent4 2 2" xfId="93" xr:uid="{00000000-0005-0000-0000-00005D000000}"/>
    <cellStyle name="20 % - Akzent5 2" xfId="94" xr:uid="{00000000-0005-0000-0000-00005E000000}"/>
    <cellStyle name="20 % - Akzent5 2 2" xfId="95" xr:uid="{00000000-0005-0000-0000-00005F000000}"/>
    <cellStyle name="20 % - Akzent6 2" xfId="96" xr:uid="{00000000-0005-0000-0000-000060000000}"/>
    <cellStyle name="20 % - Akzent6 2 2" xfId="97" xr:uid="{00000000-0005-0000-0000-000061000000}"/>
    <cellStyle name="20% - Akzent1" xfId="98" xr:uid="{00000000-0005-0000-0000-000062000000}"/>
    <cellStyle name="20% - Akzent1 2" xfId="99" xr:uid="{00000000-0005-0000-0000-000063000000}"/>
    <cellStyle name="20% - Akzent2" xfId="100" xr:uid="{00000000-0005-0000-0000-000064000000}"/>
    <cellStyle name="20% - Akzent2 2" xfId="101" xr:uid="{00000000-0005-0000-0000-000065000000}"/>
    <cellStyle name="20% - Akzent3" xfId="102" xr:uid="{00000000-0005-0000-0000-000066000000}"/>
    <cellStyle name="20% - Akzent3 2" xfId="103" xr:uid="{00000000-0005-0000-0000-000067000000}"/>
    <cellStyle name="20% - Akzent4" xfId="104" xr:uid="{00000000-0005-0000-0000-000068000000}"/>
    <cellStyle name="20% - Akzent4 2" xfId="105" xr:uid="{00000000-0005-0000-0000-000069000000}"/>
    <cellStyle name="20% - Akzent5" xfId="106" xr:uid="{00000000-0005-0000-0000-00006A000000}"/>
    <cellStyle name="20% - Akzent5 2" xfId="107" xr:uid="{00000000-0005-0000-0000-00006B000000}"/>
    <cellStyle name="20% - Akzent6" xfId="108" xr:uid="{00000000-0005-0000-0000-00006C000000}"/>
    <cellStyle name="20% - Akzent6 2" xfId="109" xr:uid="{00000000-0005-0000-0000-00006D000000}"/>
    <cellStyle name="40 % - Akzent1 2" xfId="110" xr:uid="{00000000-0005-0000-0000-00006E000000}"/>
    <cellStyle name="40 % - Akzent1 2 2" xfId="111" xr:uid="{00000000-0005-0000-0000-00006F000000}"/>
    <cellStyle name="40 % - Akzent1 4" xfId="267" xr:uid="{00000000-0005-0000-0000-000070000000}"/>
    <cellStyle name="40 % - Akzent2 2" xfId="112" xr:uid="{00000000-0005-0000-0000-000071000000}"/>
    <cellStyle name="40 % - Akzent2 2 2" xfId="113" xr:uid="{00000000-0005-0000-0000-000072000000}"/>
    <cellStyle name="40 % - Akzent3 2" xfId="114" xr:uid="{00000000-0005-0000-0000-000073000000}"/>
    <cellStyle name="40 % - Akzent3 2 2" xfId="115" xr:uid="{00000000-0005-0000-0000-000074000000}"/>
    <cellStyle name="40 % - Akzent4 2" xfId="116" xr:uid="{00000000-0005-0000-0000-000075000000}"/>
    <cellStyle name="40 % - Akzent4 2 2" xfId="117" xr:uid="{00000000-0005-0000-0000-000076000000}"/>
    <cellStyle name="40 % - Akzent5 2" xfId="118" xr:uid="{00000000-0005-0000-0000-000077000000}"/>
    <cellStyle name="40 % - Akzent5 2 2" xfId="119" xr:uid="{00000000-0005-0000-0000-000078000000}"/>
    <cellStyle name="40 % - Akzent6 2" xfId="120" xr:uid="{00000000-0005-0000-0000-000079000000}"/>
    <cellStyle name="40 % - Akzent6 2 2" xfId="121" xr:uid="{00000000-0005-0000-0000-00007A000000}"/>
    <cellStyle name="40% - Akzent1" xfId="122" xr:uid="{00000000-0005-0000-0000-00007B000000}"/>
    <cellStyle name="40% - Akzent1 2" xfId="123" xr:uid="{00000000-0005-0000-0000-00007C000000}"/>
    <cellStyle name="40% - Akzent2" xfId="124" xr:uid="{00000000-0005-0000-0000-00007D000000}"/>
    <cellStyle name="40% - Akzent2 2" xfId="125" xr:uid="{00000000-0005-0000-0000-00007E000000}"/>
    <cellStyle name="40% - Akzent3" xfId="126" xr:uid="{00000000-0005-0000-0000-00007F000000}"/>
    <cellStyle name="40% - Akzent3 2" xfId="127" xr:uid="{00000000-0005-0000-0000-000080000000}"/>
    <cellStyle name="40% - Akzent4" xfId="128" xr:uid="{00000000-0005-0000-0000-000081000000}"/>
    <cellStyle name="40% - Akzent4 2" xfId="129" xr:uid="{00000000-0005-0000-0000-000082000000}"/>
    <cellStyle name="40% - Akzent5" xfId="130" xr:uid="{00000000-0005-0000-0000-000083000000}"/>
    <cellStyle name="40% - Akzent5 2" xfId="131" xr:uid="{00000000-0005-0000-0000-000084000000}"/>
    <cellStyle name="40% - Akzent6" xfId="132" xr:uid="{00000000-0005-0000-0000-000085000000}"/>
    <cellStyle name="40% - Akzent6 2" xfId="133" xr:uid="{00000000-0005-0000-0000-000086000000}"/>
    <cellStyle name="60 % - Akzent1 2" xfId="134" xr:uid="{00000000-0005-0000-0000-000088000000}"/>
    <cellStyle name="60 % - Akzent2 2" xfId="135" xr:uid="{00000000-0005-0000-0000-000089000000}"/>
    <cellStyle name="60 % - Akzent3 2" xfId="136" xr:uid="{00000000-0005-0000-0000-00008A000000}"/>
    <cellStyle name="60 % - Akzent4 2" xfId="137" xr:uid="{00000000-0005-0000-0000-00008B000000}"/>
    <cellStyle name="60 % - Akzent5 2" xfId="138" xr:uid="{00000000-0005-0000-0000-00008C000000}"/>
    <cellStyle name="60 % - Akzent6 2" xfId="139" xr:uid="{00000000-0005-0000-0000-00008D000000}"/>
    <cellStyle name="60% - Akzent1" xfId="140" xr:uid="{00000000-0005-0000-0000-00008E000000}"/>
    <cellStyle name="60% - Akzent2" xfId="141" xr:uid="{00000000-0005-0000-0000-00008F000000}"/>
    <cellStyle name="60% - Akzent3" xfId="142" xr:uid="{00000000-0005-0000-0000-000090000000}"/>
    <cellStyle name="60% - Akzent4" xfId="143" xr:uid="{00000000-0005-0000-0000-000091000000}"/>
    <cellStyle name="60% - Akzent5" xfId="144" xr:uid="{00000000-0005-0000-0000-000092000000}"/>
    <cellStyle name="60% - Akzent6" xfId="145" xr:uid="{00000000-0005-0000-0000-000093000000}"/>
    <cellStyle name="Akzent1" xfId="146" builtinId="29" customBuiltin="1"/>
    <cellStyle name="Akzent1 2" xfId="147" xr:uid="{00000000-0005-0000-0000-000095000000}"/>
    <cellStyle name="Akzent1 3" xfId="148" xr:uid="{00000000-0005-0000-0000-000096000000}"/>
    <cellStyle name="Akzent2" xfId="149" builtinId="33" customBuiltin="1"/>
    <cellStyle name="Akzent2 2" xfId="150" xr:uid="{00000000-0005-0000-0000-000098000000}"/>
    <cellStyle name="Akzent2 3" xfId="151" xr:uid="{00000000-0005-0000-0000-000099000000}"/>
    <cellStyle name="Akzent3" xfId="152" builtinId="37" customBuiltin="1"/>
    <cellStyle name="Akzent3 2" xfId="153" xr:uid="{00000000-0005-0000-0000-00009B000000}"/>
    <cellStyle name="Akzent3 3" xfId="154" xr:uid="{00000000-0005-0000-0000-00009C000000}"/>
    <cellStyle name="Akzent4" xfId="155" builtinId="41" customBuiltin="1"/>
    <cellStyle name="Akzent4 2" xfId="156" xr:uid="{00000000-0005-0000-0000-00009E000000}"/>
    <cellStyle name="Akzent4 3" xfId="157" xr:uid="{00000000-0005-0000-0000-00009F000000}"/>
    <cellStyle name="Akzent5" xfId="158" builtinId="45" customBuiltin="1"/>
    <cellStyle name="Akzent5 2" xfId="159" xr:uid="{00000000-0005-0000-0000-0000A1000000}"/>
    <cellStyle name="Akzent5 3" xfId="160" xr:uid="{00000000-0005-0000-0000-0000A2000000}"/>
    <cellStyle name="Akzent6" xfId="161" builtinId="49" customBuiltin="1"/>
    <cellStyle name="Akzent6 2" xfId="162" xr:uid="{00000000-0005-0000-0000-0000A4000000}"/>
    <cellStyle name="Akzent6 3" xfId="163" xr:uid="{00000000-0005-0000-0000-0000A5000000}"/>
    <cellStyle name="Ausgabe" xfId="164" builtinId="21" customBuiltin="1"/>
    <cellStyle name="Ausgabe 2" xfId="165" xr:uid="{00000000-0005-0000-0000-0000A7000000}"/>
    <cellStyle name="Ausgabe 3" xfId="166" xr:uid="{00000000-0005-0000-0000-0000A8000000}"/>
    <cellStyle name="Ausgabe 4" xfId="271" xr:uid="{C5DF3FBF-C596-4979-80FB-0BAAAC4F2954}"/>
    <cellStyle name="Berechnung" xfId="167" builtinId="22" customBuiltin="1"/>
    <cellStyle name="Berechnung 2" xfId="168" xr:uid="{00000000-0005-0000-0000-0000AA000000}"/>
    <cellStyle name="Berechnung 3" xfId="169" xr:uid="{00000000-0005-0000-0000-0000AB000000}"/>
    <cellStyle name="Eingabe" xfId="170" builtinId="20" customBuiltin="1"/>
    <cellStyle name="Eingabe 2" xfId="171" xr:uid="{00000000-0005-0000-0000-0000AD000000}"/>
    <cellStyle name="Eingabe 3" xfId="172" xr:uid="{00000000-0005-0000-0000-0000AE000000}"/>
    <cellStyle name="Ergebnis" xfId="173" builtinId="25" customBuiltin="1"/>
    <cellStyle name="Ergebnis 2" xfId="174" xr:uid="{00000000-0005-0000-0000-0000B0000000}"/>
    <cellStyle name="Ergebnis 3" xfId="175" xr:uid="{00000000-0005-0000-0000-0000B1000000}"/>
    <cellStyle name="Erklärender Text" xfId="176" builtinId="53" customBuiltin="1"/>
    <cellStyle name="Erklärender Text 2" xfId="177" xr:uid="{00000000-0005-0000-0000-0000B3000000}"/>
    <cellStyle name="Erklärender Text 3" xfId="178" xr:uid="{00000000-0005-0000-0000-0000B4000000}"/>
    <cellStyle name="Euro" xfId="179" xr:uid="{00000000-0005-0000-0000-0000B5000000}"/>
    <cellStyle name="Euro 2" xfId="180" xr:uid="{00000000-0005-0000-0000-0000B6000000}"/>
    <cellStyle name="Euro 2 2" xfId="181" xr:uid="{00000000-0005-0000-0000-0000B7000000}"/>
    <cellStyle name="Euro 3" xfId="182" xr:uid="{00000000-0005-0000-0000-0000B8000000}"/>
    <cellStyle name="Euro 3 2" xfId="183" xr:uid="{00000000-0005-0000-0000-0000B9000000}"/>
    <cellStyle name="Euro 4" xfId="184" xr:uid="{00000000-0005-0000-0000-0000BA000000}"/>
    <cellStyle name="Gut" xfId="185" builtinId="26" customBuiltin="1"/>
    <cellStyle name="Gut 2" xfId="186" xr:uid="{00000000-0005-0000-0000-0000BC000000}"/>
    <cellStyle name="Gut 3" xfId="187" xr:uid="{00000000-0005-0000-0000-0000BD000000}"/>
    <cellStyle name="Hyperlink 2" xfId="188" xr:uid="{00000000-0005-0000-0000-0000BE000000}"/>
    <cellStyle name="Hyperlink 2 2" xfId="189" xr:uid="{00000000-0005-0000-0000-0000BF000000}"/>
    <cellStyle name="Komma 2" xfId="190" xr:uid="{00000000-0005-0000-0000-0000C0000000}"/>
    <cellStyle name="Neutral" xfId="191" builtinId="28" customBuiltin="1"/>
    <cellStyle name="Neutral 2" xfId="192" xr:uid="{00000000-0005-0000-0000-0000C2000000}"/>
    <cellStyle name="Neutral 3" xfId="193" xr:uid="{00000000-0005-0000-0000-0000C3000000}"/>
    <cellStyle name="Normal_erfassungsmatrix 04" xfId="194" xr:uid="{00000000-0005-0000-0000-0000C4000000}"/>
    <cellStyle name="Notiz" xfId="195" builtinId="10" customBuiltin="1"/>
    <cellStyle name="Notiz 2" xfId="196" xr:uid="{00000000-0005-0000-0000-0000C6000000}"/>
    <cellStyle name="Notiz 2 2" xfId="197" xr:uid="{00000000-0005-0000-0000-0000C7000000}"/>
    <cellStyle name="Notiz 3" xfId="198" xr:uid="{00000000-0005-0000-0000-0000C8000000}"/>
    <cellStyle name="Prozent 2" xfId="199" xr:uid="{00000000-0005-0000-0000-0000CA000000}"/>
    <cellStyle name="Prozent 2 2" xfId="200" xr:uid="{00000000-0005-0000-0000-0000CB000000}"/>
    <cellStyle name="Prozent 3" xfId="201" xr:uid="{00000000-0005-0000-0000-0000CC000000}"/>
    <cellStyle name="Prozent 3 2" xfId="202" xr:uid="{00000000-0005-0000-0000-0000CD000000}"/>
    <cellStyle name="Prozent 4" xfId="203" xr:uid="{00000000-0005-0000-0000-0000CE000000}"/>
    <cellStyle name="Prozent 5" xfId="204" xr:uid="{00000000-0005-0000-0000-0000CF000000}"/>
    <cellStyle name="Schlecht" xfId="205" builtinId="27" customBuiltin="1"/>
    <cellStyle name="Schlecht 2" xfId="206" xr:uid="{00000000-0005-0000-0000-0000D1000000}"/>
    <cellStyle name="Schlecht 3" xfId="207" xr:uid="{00000000-0005-0000-0000-0000D2000000}"/>
    <cellStyle name="Standard" xfId="0" builtinId="0"/>
    <cellStyle name="Standard 10" xfId="208" xr:uid="{00000000-0005-0000-0000-0000D4000000}"/>
    <cellStyle name="Standard 10 2 2 2 3" xfId="209" xr:uid="{00000000-0005-0000-0000-0000D5000000}"/>
    <cellStyle name="Standard 10 2 2 2 4" xfId="210" xr:uid="{00000000-0005-0000-0000-0000D6000000}"/>
    <cellStyle name="Standard 11" xfId="211" xr:uid="{00000000-0005-0000-0000-0000D7000000}"/>
    <cellStyle name="Standard 11 2" xfId="275" xr:uid="{4866F0B0-8132-46C2-84F9-74870CCABA9E}"/>
    <cellStyle name="Standard 12" xfId="270" xr:uid="{7DE83BD2-0126-4D49-9F0C-836589DF86D4}"/>
    <cellStyle name="Standard 15" xfId="266" xr:uid="{00000000-0005-0000-0000-0000D8000000}"/>
    <cellStyle name="Standard 15 2" xfId="274" xr:uid="{88BDBEEA-E178-42CB-B4C7-8ACE0C2F3007}"/>
    <cellStyle name="Standard 16" xfId="212" xr:uid="{00000000-0005-0000-0000-0000D9000000}"/>
    <cellStyle name="Standard 2" xfId="213" xr:uid="{00000000-0005-0000-0000-0000DA000000}"/>
    <cellStyle name="Standard 2 2" xfId="214" xr:uid="{00000000-0005-0000-0000-0000DB000000}"/>
    <cellStyle name="Standard 2 2 2" xfId="215" xr:uid="{00000000-0005-0000-0000-0000DC000000}"/>
    <cellStyle name="Standard 2 3" xfId="216" xr:uid="{00000000-0005-0000-0000-0000DD000000}"/>
    <cellStyle name="Standard 2_EHB_KoPr_I" xfId="217" xr:uid="{00000000-0005-0000-0000-0000DE000000}"/>
    <cellStyle name="Standard 21 2" xfId="273" xr:uid="{85AA8C0D-3118-4A7A-970E-C93D97D8AE7D}"/>
    <cellStyle name="Standard 3" xfId="218" xr:uid="{00000000-0005-0000-0000-0000DF000000}"/>
    <cellStyle name="Standard 3 2" xfId="219" xr:uid="{00000000-0005-0000-0000-0000E0000000}"/>
    <cellStyle name="Standard 4" xfId="220" xr:uid="{00000000-0005-0000-0000-0000E1000000}"/>
    <cellStyle name="Standard 4 2" xfId="221" xr:uid="{00000000-0005-0000-0000-0000E2000000}"/>
    <cellStyle name="Standard 5" xfId="222" xr:uid="{00000000-0005-0000-0000-0000E3000000}"/>
    <cellStyle name="Standard 6" xfId="223" xr:uid="{00000000-0005-0000-0000-0000E4000000}"/>
    <cellStyle name="Standard 7" xfId="224" xr:uid="{00000000-0005-0000-0000-0000E5000000}"/>
    <cellStyle name="Standard 7 2" xfId="225" xr:uid="{00000000-0005-0000-0000-0000E6000000}"/>
    <cellStyle name="Standard 8" xfId="226" xr:uid="{00000000-0005-0000-0000-0000E7000000}"/>
    <cellStyle name="Standard 8 2" xfId="227" xr:uid="{00000000-0005-0000-0000-0000E8000000}"/>
    <cellStyle name="Standard 9" xfId="228" xr:uid="{00000000-0005-0000-0000-0000E9000000}"/>
    <cellStyle name="Standard_14572" xfId="229" xr:uid="{00000000-0005-0000-0000-0000EC000000}"/>
    <cellStyle name="Standard_14572 2" xfId="276" xr:uid="{013069DD-D7D0-48C9-8FC3-F4A7041B91E3}"/>
    <cellStyle name="Standard_14572 3" xfId="230" xr:uid="{00000000-0005-0000-0000-0000ED000000}"/>
    <cellStyle name="Standard_Kopie von Blanko_Verprobung_II_Runde Preisblatt MPr" xfId="231" xr:uid="{00000000-0005-0000-0000-0000F5000000}"/>
    <cellStyle name="Standard_KTR_muster" xfId="232" xr:uid="{00000000-0005-0000-0000-0000F7000000}"/>
    <cellStyle name="Standard_Vattenfall_Europe_Hamburg_10001835_1_20070629_EHB" xfId="272" xr:uid="{DCD3084E-DBB8-4362-8C6F-709E1015F9C4}"/>
    <cellStyle name="Standard_VNB V7.1" xfId="233" xr:uid="{00000000-0005-0000-0000-0000FB000000}"/>
    <cellStyle name="Überschrift" xfId="234" builtinId="15" customBuiltin="1"/>
    <cellStyle name="Überschrift 1" xfId="235" builtinId="16" customBuiltin="1"/>
    <cellStyle name="Überschrift 1 2" xfId="236" xr:uid="{00000000-0005-0000-0000-0000FE000000}"/>
    <cellStyle name="Überschrift 1 3" xfId="237" xr:uid="{00000000-0005-0000-0000-0000FF000000}"/>
    <cellStyle name="Überschrift 2" xfId="238" builtinId="17" customBuiltin="1"/>
    <cellStyle name="Überschrift 2 2" xfId="239" xr:uid="{00000000-0005-0000-0000-000001010000}"/>
    <cellStyle name="Überschrift 2 3" xfId="240" xr:uid="{00000000-0005-0000-0000-000002010000}"/>
    <cellStyle name="Überschrift 3" xfId="241" builtinId="18" customBuiltin="1"/>
    <cellStyle name="Überschrift 3 2" xfId="242" xr:uid="{00000000-0005-0000-0000-000004010000}"/>
    <cellStyle name="Überschrift 3 3" xfId="243" xr:uid="{00000000-0005-0000-0000-000005010000}"/>
    <cellStyle name="Überschrift 4" xfId="244" builtinId="19" customBuiltin="1"/>
    <cellStyle name="Überschrift 4 2" xfId="245" xr:uid="{00000000-0005-0000-0000-000007010000}"/>
    <cellStyle name="Überschrift 4 3" xfId="246" xr:uid="{00000000-0005-0000-0000-000008010000}"/>
    <cellStyle name="Überschrift 5" xfId="247" xr:uid="{00000000-0005-0000-0000-000009010000}"/>
    <cellStyle name="Überschrift 6" xfId="248" xr:uid="{00000000-0005-0000-0000-00000A010000}"/>
    <cellStyle name="Undefiniert" xfId="249" xr:uid="{00000000-0005-0000-0000-00000B010000}"/>
    <cellStyle name="Verknüpfte Zelle" xfId="250" builtinId="24" customBuiltin="1"/>
    <cellStyle name="Verknüpfte Zelle 2" xfId="251" xr:uid="{00000000-0005-0000-0000-00000D010000}"/>
    <cellStyle name="Verknüpfte Zelle 3" xfId="252" xr:uid="{00000000-0005-0000-0000-00000E010000}"/>
    <cellStyle name="Währung 2" xfId="253" xr:uid="{00000000-0005-0000-0000-00000F010000}"/>
    <cellStyle name="Währung 2 2" xfId="254" xr:uid="{00000000-0005-0000-0000-000010010000}"/>
    <cellStyle name="Währung 3" xfId="255" xr:uid="{00000000-0005-0000-0000-000011010000}"/>
    <cellStyle name="Währung 3 2" xfId="256" xr:uid="{00000000-0005-0000-0000-000012010000}"/>
    <cellStyle name="Währung 4" xfId="257" xr:uid="{00000000-0005-0000-0000-000013010000}"/>
    <cellStyle name="Währung 4 2" xfId="258" xr:uid="{00000000-0005-0000-0000-000014010000}"/>
    <cellStyle name="Währung 5" xfId="259" xr:uid="{00000000-0005-0000-0000-000015010000}"/>
    <cellStyle name="Warnender Text" xfId="260" builtinId="11" customBuiltin="1"/>
    <cellStyle name="Warnender Text 2" xfId="261" xr:uid="{00000000-0005-0000-0000-000017010000}"/>
    <cellStyle name="Warnender Text 3" xfId="262" xr:uid="{00000000-0005-0000-0000-000018010000}"/>
    <cellStyle name="Zelle überprüfen" xfId="263" builtinId="23" customBuiltin="1"/>
    <cellStyle name="Zelle überprüfen 2" xfId="264" xr:uid="{00000000-0005-0000-0000-00001A010000}"/>
    <cellStyle name="Zelle überprüfen 3" xfId="265" xr:uid="{00000000-0005-0000-0000-00001B010000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99"/>
      <color rgb="FF99FF99"/>
      <color rgb="FF99FF66"/>
      <color rgb="FFFFD9E4"/>
      <color rgb="FFF9CFDE"/>
      <color rgb="FF0098A1"/>
      <color rgb="FF89CCCF"/>
      <color rgb="FF66C1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088A172B\r878257$\RWE-PLUS\F\PC-UBIS\Berichtssystem\B-UBIS-Standard-Ausgabeberichte\EC-B%20Berichtsmappe%204_Q_2003_V1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K8-4\Documents\Regulierungskonto\Projekt%20Glandien%20120625\10001294_1_20231222_PB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wahlparameter"/>
      <sheetName val="Manag. Sum."/>
      <sheetName val="Wesentliche Entwicklung"/>
      <sheetName val="Erzeugung"/>
      <sheetName val="Beschaffung Handel"/>
      <sheetName val="Netz"/>
      <sheetName val="Vertrieb"/>
      <sheetName val="DB Vertrieb"/>
      <sheetName val="DB Vertrieb Strom"/>
      <sheetName val="DB Vertrieb Strom spez. Werte"/>
      <sheetName val="DB Vertrieb Gas"/>
      <sheetName val="DB Vertrieb Gas spez. Werte"/>
      <sheetName val="Sonstiges"/>
      <sheetName val="Overhead"/>
      <sheetName val="Call-Billing"/>
      <sheetName val="Finanzergebnis"/>
      <sheetName val="Beteiligungsergebnis"/>
      <sheetName val="Gesamtergebnis"/>
      <sheetName val="Personal"/>
      <sheetName val="Investitionen"/>
      <sheetName val="Bilanz"/>
      <sheetName val="Auswirkungen"/>
      <sheetName val="Gesamtergebnis (LocalGAAP)"/>
      <sheetName val="Nettofinanzschulden"/>
      <sheetName val="Betr. Vermög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füllhilfe"/>
      <sheetName val="Changelog"/>
      <sheetName val="A. Allgemeine Informationen"/>
      <sheetName val="B. Kostenträgerrechnung"/>
      <sheetName val="C1. Verprobung"/>
      <sheetName val="C1a. Netzentgeltkurven"/>
      <sheetName val="C2. §19 (2) StromNEV - Erlöse"/>
      <sheetName val="D. Erläuterungen"/>
    </sheetNames>
    <sheetDataSet>
      <sheetData sheetId="0"/>
      <sheetData sheetId="1"/>
      <sheetData sheetId="2">
        <row r="10">
          <cell r="C10" t="str">
            <v>NRM NetzDienste Rhein-Main GmbH</v>
          </cell>
        </row>
      </sheetData>
      <sheetData sheetId="3">
        <row r="4">
          <cell r="B4" t="str">
            <v>Höchstspannung (HöS)</v>
          </cell>
          <cell r="C4"/>
          <cell r="D4"/>
          <cell r="E4"/>
          <cell r="F4"/>
          <cell r="G4">
            <v>0</v>
          </cell>
          <cell r="H4"/>
          <cell r="I4">
            <v>0</v>
          </cell>
          <cell r="J4"/>
          <cell r="K4">
            <v>0</v>
          </cell>
          <cell r="L4">
            <v>0</v>
          </cell>
          <cell r="M4">
            <v>0</v>
          </cell>
          <cell r="N4"/>
          <cell r="O4"/>
          <cell r="P4" t="str">
            <v/>
          </cell>
          <cell r="Q4" t="str">
            <v/>
          </cell>
          <cell r="R4" t="str">
            <v/>
          </cell>
          <cell r="S4">
            <v>0</v>
          </cell>
          <cell r="T4" t="str">
            <v>HöS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</row>
        <row r="5">
          <cell r="B5" t="str">
            <v>Umspannung Höchst- / Hochspannung (USp. HöS/HS)</v>
          </cell>
          <cell r="C5">
            <v>121723142.0112</v>
          </cell>
          <cell r="D5">
            <v>-649.8431416722168</v>
          </cell>
          <cell r="E5"/>
          <cell r="F5"/>
          <cell r="G5">
            <v>121722492.16805832</v>
          </cell>
          <cell r="H5">
            <v>0</v>
          </cell>
          <cell r="I5">
            <v>0</v>
          </cell>
          <cell r="J5"/>
          <cell r="K5">
            <v>121722492.16805832</v>
          </cell>
          <cell r="L5">
            <v>0</v>
          </cell>
          <cell r="M5">
            <v>0</v>
          </cell>
          <cell r="N5"/>
          <cell r="O5"/>
          <cell r="P5" t="str">
            <v/>
          </cell>
          <cell r="Q5" t="str">
            <v/>
          </cell>
          <cell r="R5" t="str">
            <v/>
          </cell>
          <cell r="S5"/>
          <cell r="T5" t="str">
            <v>HöS/HS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</row>
        <row r="6">
          <cell r="B6" t="str">
            <v>Hochspannung (HS)</v>
          </cell>
          <cell r="C6">
            <v>39083414.377010003</v>
          </cell>
          <cell r="D6">
            <v>8993357.4275334384</v>
          </cell>
          <cell r="E6">
            <v>-4655347.2468782905</v>
          </cell>
          <cell r="F6">
            <v>25208394.778428167</v>
          </cell>
          <cell r="G6">
            <v>68629819.336093321</v>
          </cell>
          <cell r="H6">
            <v>121722492.16805832</v>
          </cell>
          <cell r="I6">
            <v>1529600</v>
          </cell>
          <cell r="J6"/>
          <cell r="K6">
            <v>188822711.50415164</v>
          </cell>
          <cell r="L6">
            <v>13964127.1756</v>
          </cell>
          <cell r="M6">
            <v>0</v>
          </cell>
          <cell r="N6"/>
          <cell r="O6">
            <v>758142</v>
          </cell>
          <cell r="P6">
            <v>235.91</v>
          </cell>
          <cell r="Q6">
            <v>0.12288584629731678</v>
          </cell>
          <cell r="R6">
            <v>0.63514999999999999</v>
          </cell>
          <cell r="S6">
            <v>41323.519999999997</v>
          </cell>
          <cell r="T6" t="str">
            <v>HS</v>
          </cell>
          <cell r="U6">
            <v>0</v>
          </cell>
          <cell r="V6">
            <v>3.9294600000001623E-3</v>
          </cell>
          <cell r="W6">
            <v>4.5290319488913156E-3</v>
          </cell>
          <cell r="X6">
            <v>4.9482987220446084E-3</v>
          </cell>
        </row>
        <row r="7">
          <cell r="B7" t="str">
            <v>Umspannung Hoch- / Mittelspannung (USp. HS/MS)</v>
          </cell>
          <cell r="C7">
            <v>0</v>
          </cell>
          <cell r="D7">
            <v>0</v>
          </cell>
          <cell r="E7">
            <v>187824.94093000406</v>
          </cell>
          <cell r="F7">
            <v>4885884.952340981</v>
          </cell>
          <cell r="G7">
            <v>5073709.8932709852</v>
          </cell>
          <cell r="H7">
            <v>174858584.32855165</v>
          </cell>
          <cell r="I7">
            <v>0</v>
          </cell>
          <cell r="J7"/>
          <cell r="K7">
            <v>179932294.22182265</v>
          </cell>
          <cell r="L7">
            <v>26970199.967700005</v>
          </cell>
          <cell r="M7">
            <v>0</v>
          </cell>
          <cell r="N7"/>
          <cell r="O7">
            <v>705531.88136505429</v>
          </cell>
          <cell r="P7">
            <v>256.10000000000002</v>
          </cell>
          <cell r="Q7">
            <v>0.12100741897696211</v>
          </cell>
          <cell r="R7">
            <v>0.62972499999999998</v>
          </cell>
          <cell r="S7"/>
          <cell r="T7" t="str">
            <v>HS/MS</v>
          </cell>
          <cell r="U7">
            <v>0</v>
          </cell>
          <cell r="V7">
            <v>1.3029000000006619E-3</v>
          </cell>
          <cell r="W7">
            <v>2.1941054313145969E-3</v>
          </cell>
          <cell r="X7">
            <v>4.8151357827477259E-3</v>
          </cell>
        </row>
        <row r="8">
          <cell r="B8" t="str">
            <v>Mittelspannung (MS)</v>
          </cell>
          <cell r="C8">
            <v>0</v>
          </cell>
          <cell r="D8">
            <v>2032935.0946946659</v>
          </cell>
          <cell r="E8">
            <v>-220734.59087544709</v>
          </cell>
          <cell r="F8">
            <v>37349749.387141794</v>
          </cell>
          <cell r="G8">
            <v>39161949.890961014</v>
          </cell>
          <cell r="H8">
            <v>152962094.25412264</v>
          </cell>
          <cell r="I8">
            <v>864118</v>
          </cell>
          <cell r="J8">
            <v>0</v>
          </cell>
          <cell r="K8">
            <v>191259926.14508367</v>
          </cell>
          <cell r="L8">
            <v>89970742.25410001</v>
          </cell>
          <cell r="M8">
            <v>0</v>
          </cell>
          <cell r="N8"/>
          <cell r="O8">
            <v>624121.72514574102</v>
          </cell>
          <cell r="P8">
            <v>297.92</v>
          </cell>
          <cell r="Q8">
            <v>0.12040145005370567</v>
          </cell>
          <cell r="R8">
            <v>0.62662499999999999</v>
          </cell>
          <cell r="S8">
            <v>706681.28</v>
          </cell>
          <cell r="T8" t="str">
            <v>MS</v>
          </cell>
          <cell r="U8">
            <v>0</v>
          </cell>
          <cell r="V8">
            <v>2.5648000000018101E-3</v>
          </cell>
          <cell r="W8">
            <v>8.4523961663762748E-4</v>
          </cell>
          <cell r="X8">
            <v>-3.0690095846643839E-3</v>
          </cell>
        </row>
        <row r="9">
          <cell r="B9" t="str">
            <v>Umspannung Mittel- / Niederspannung (USp. MS/NS)</v>
          </cell>
          <cell r="C9">
            <v>0</v>
          </cell>
          <cell r="D9">
            <v>14716.693233201768</v>
          </cell>
          <cell r="E9">
            <v>-4066169.9359864867</v>
          </cell>
          <cell r="F9">
            <v>19193088.560476735</v>
          </cell>
          <cell r="G9">
            <v>15141635.317723449</v>
          </cell>
          <cell r="H9">
            <v>101289183.89098366</v>
          </cell>
          <cell r="I9">
            <v>344839</v>
          </cell>
          <cell r="J9"/>
          <cell r="K9">
            <v>116085980.20870711</v>
          </cell>
          <cell r="L9">
            <v>37298583.970200002</v>
          </cell>
          <cell r="M9">
            <v>0</v>
          </cell>
          <cell r="N9"/>
          <cell r="O9">
            <v>343430.08540897531</v>
          </cell>
          <cell r="P9">
            <v>319.25</v>
          </cell>
          <cell r="Q9">
            <v>0.11599060297572436</v>
          </cell>
          <cell r="R9">
            <v>0.62175000000000002</v>
          </cell>
          <cell r="S9"/>
          <cell r="T9" t="str">
            <v>MS/NS</v>
          </cell>
          <cell r="U9">
            <v>0</v>
          </cell>
          <cell r="V9">
            <v>-1.4525000000000787E-3</v>
          </cell>
          <cell r="W9">
            <v>-1.676916932893846E-3</v>
          </cell>
          <cell r="X9">
            <v>-9.8542332268380939E-4</v>
          </cell>
        </row>
        <row r="10">
          <cell r="B10" t="str">
            <v>Niederspannung (NS)</v>
          </cell>
          <cell r="C10">
            <v>0</v>
          </cell>
          <cell r="D10">
            <v>84947.469608838568</v>
          </cell>
          <cell r="E10">
            <v>6344137.8783102166</v>
          </cell>
          <cell r="F10">
            <v>56921656.360654607</v>
          </cell>
          <cell r="G10">
            <v>63350741.708573662</v>
          </cell>
          <cell r="H10">
            <v>78787396.238507107</v>
          </cell>
          <cell r="I10">
            <v>496328.95199999999</v>
          </cell>
          <cell r="J10"/>
          <cell r="K10">
            <v>141641808.99508077</v>
          </cell>
          <cell r="L10">
            <v>22863597.699099999</v>
          </cell>
          <cell r="M10">
            <v>0</v>
          </cell>
          <cell r="N10"/>
          <cell r="O10">
            <v>258961.70000770071</v>
          </cell>
          <cell r="P10">
            <v>532.73</v>
          </cell>
          <cell r="Q10">
            <v>0.10999943686295122</v>
          </cell>
          <cell r="R10">
            <v>0.49124999999999996</v>
          </cell>
          <cell r="S10">
            <v>2401456.8900000006</v>
          </cell>
          <cell r="T10" t="str">
            <v>NS</v>
          </cell>
          <cell r="U10">
            <v>0</v>
          </cell>
          <cell r="V10">
            <v>4.1445000000006615E-3</v>
          </cell>
          <cell r="W10">
            <v>-3.7626996804931423E-3</v>
          </cell>
          <cell r="X10">
            <v>-5.0499201277975914E-4</v>
          </cell>
        </row>
        <row r="11">
          <cell r="B11" t="str">
            <v>Niederspannungsebene ohne Leistungsmessung (NS o. LM)</v>
          </cell>
          <cell r="C11"/>
          <cell r="D11"/>
          <cell r="E11"/>
          <cell r="F11"/>
          <cell r="G11"/>
          <cell r="H11">
            <v>118778211.29598077</v>
          </cell>
          <cell r="I11">
            <v>-17854.97</v>
          </cell>
          <cell r="J11"/>
          <cell r="K11">
            <v>118796066.26598077</v>
          </cell>
          <cell r="L11">
            <v>123</v>
          </cell>
          <cell r="M11"/>
          <cell r="N11"/>
          <cell r="O11"/>
          <cell r="P11"/>
          <cell r="Q11"/>
          <cell r="R11"/>
          <cell r="S11">
            <v>4173776.1</v>
          </cell>
          <cell r="T11" t="str">
            <v>NS o. LM</v>
          </cell>
          <cell r="U11"/>
          <cell r="V11">
            <v>1187959.4326598076</v>
          </cell>
          <cell r="W11"/>
          <cell r="X11"/>
        </row>
        <row r="12">
          <cell r="B12" t="str">
            <v>Messstellenbetrieb</v>
          </cell>
          <cell r="C12"/>
          <cell r="D12"/>
          <cell r="E12">
            <v>0</v>
          </cell>
          <cell r="F12">
            <v>7322956.4000000004</v>
          </cell>
          <cell r="G12">
            <v>7322956.4000000004</v>
          </cell>
          <cell r="H12"/>
          <cell r="I12"/>
          <cell r="J12"/>
          <cell r="K12"/>
          <cell r="L12"/>
          <cell r="M12"/>
          <cell r="N12"/>
          <cell r="O12"/>
          <cell r="P12"/>
          <cell r="Q12"/>
          <cell r="R12"/>
          <cell r="S12"/>
          <cell r="T12"/>
          <cell r="U12"/>
          <cell r="V12"/>
          <cell r="W12"/>
          <cell r="X12"/>
        </row>
        <row r="13">
          <cell r="B13"/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N13"/>
          <cell r="O13"/>
          <cell r="P13"/>
          <cell r="Q13"/>
          <cell r="R13"/>
          <cell r="S13"/>
          <cell r="T13"/>
          <cell r="U13"/>
          <cell r="V13"/>
          <cell r="W13"/>
          <cell r="X13"/>
        </row>
        <row r="14">
          <cell r="B14" t="str">
            <v>Summe</v>
          </cell>
          <cell r="C14">
            <v>160806556.38821</v>
          </cell>
          <cell r="D14">
            <v>11125306.841928471</v>
          </cell>
          <cell r="E14">
            <v>-2410288.9545000028</v>
          </cell>
          <cell r="F14">
            <v>150881730.4390423</v>
          </cell>
          <cell r="G14">
            <v>320403304.71468073</v>
          </cell>
          <cell r="H14">
            <v>748397962.17620432</v>
          </cell>
          <cell r="I14">
            <v>3217030.9819999998</v>
          </cell>
          <cell r="J14">
            <v>0</v>
          </cell>
          <cell r="K14">
            <v>1058261279.5088849</v>
          </cell>
          <cell r="L14"/>
          <cell r="M14"/>
          <cell r="N14"/>
          <cell r="O14"/>
          <cell r="P14"/>
          <cell r="Q14"/>
          <cell r="R14" t="str">
            <v>Summe</v>
          </cell>
          <cell r="S14">
            <v>7323237.790000001</v>
          </cell>
          <cell r="T14"/>
          <cell r="U14"/>
          <cell r="V14"/>
          <cell r="W14"/>
          <cell r="X14"/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0">
    <tabColor rgb="FFC0C0C0"/>
    <pageSetUpPr fitToPage="1"/>
  </sheetPr>
  <dimension ref="B1:I248"/>
  <sheetViews>
    <sheetView zoomScale="106" zoomScaleNormal="106" workbookViewId="0">
      <selection activeCell="E20" sqref="E20"/>
    </sheetView>
  </sheetViews>
  <sheetFormatPr baseColWidth="10" defaultRowHeight="12.75" x14ac:dyDescent="0.2"/>
  <cols>
    <col min="1" max="1" width="2" style="2" customWidth="1"/>
    <col min="2" max="2" width="23.7109375" style="2" customWidth="1"/>
    <col min="3" max="3" width="4" style="2" customWidth="1"/>
    <col min="4" max="4" width="39" style="2" bestFit="1" customWidth="1"/>
    <col min="5" max="5" width="5.7109375" style="2" customWidth="1"/>
    <col min="6" max="6" width="31.140625" style="2" bestFit="1" customWidth="1"/>
    <col min="7" max="7" width="2.7109375" style="2" customWidth="1"/>
    <col min="8" max="8" width="11.140625" style="307" customWidth="1"/>
    <col min="9" max="9" width="9.140625" style="2" customWidth="1"/>
    <col min="10" max="16384" width="11.42578125" style="2"/>
  </cols>
  <sheetData>
    <row r="1" spans="2:9" ht="15" x14ac:dyDescent="0.25">
      <c r="B1" s="192" t="s">
        <v>76</v>
      </c>
      <c r="C1" s="193"/>
      <c r="D1" s="192" t="s">
        <v>77</v>
      </c>
      <c r="E1" s="193"/>
      <c r="F1" s="194" t="s">
        <v>94</v>
      </c>
      <c r="G1" s="193"/>
      <c r="H1" s="468" t="s">
        <v>304</v>
      </c>
      <c r="I1" s="469"/>
    </row>
    <row r="2" spans="2:9" x14ac:dyDescent="0.2">
      <c r="B2" s="9" t="s">
        <v>0</v>
      </c>
      <c r="D2" s="40" t="s">
        <v>0</v>
      </c>
      <c r="F2" s="10" t="s">
        <v>0</v>
      </c>
      <c r="H2" s="308">
        <v>2024</v>
      </c>
      <c r="I2" s="310">
        <v>8.0000000000000002E-3</v>
      </c>
    </row>
    <row r="3" spans="2:9" x14ac:dyDescent="0.2">
      <c r="B3" s="9" t="s">
        <v>75</v>
      </c>
      <c r="D3" s="40" t="s">
        <v>152</v>
      </c>
      <c r="F3" s="11" t="s">
        <v>24</v>
      </c>
      <c r="H3" s="309">
        <v>2025</v>
      </c>
      <c r="I3" s="310">
        <v>1.03E-2</v>
      </c>
    </row>
    <row r="4" spans="2:9" x14ac:dyDescent="0.2">
      <c r="B4" s="9" t="s">
        <v>71</v>
      </c>
      <c r="D4" s="40" t="s">
        <v>153</v>
      </c>
      <c r="F4" s="12" t="s">
        <v>303</v>
      </c>
      <c r="H4" s="309">
        <v>2026</v>
      </c>
      <c r="I4" s="310">
        <f>I3</f>
        <v>1.03E-2</v>
      </c>
    </row>
    <row r="5" spans="2:9" x14ac:dyDescent="0.2">
      <c r="B5" s="9" t="s">
        <v>78</v>
      </c>
      <c r="D5" s="40" t="s">
        <v>154</v>
      </c>
      <c r="F5" s="12" t="s">
        <v>281</v>
      </c>
    </row>
    <row r="6" spans="2:9" x14ac:dyDescent="0.2">
      <c r="B6" s="9" t="s">
        <v>79</v>
      </c>
      <c r="D6" s="40" t="s">
        <v>155</v>
      </c>
      <c r="F6" s="12" t="s">
        <v>279</v>
      </c>
    </row>
    <row r="7" spans="2:9" x14ac:dyDescent="0.2">
      <c r="B7" s="9" t="s">
        <v>80</v>
      </c>
      <c r="D7" s="40" t="s">
        <v>156</v>
      </c>
      <c r="F7" s="12" t="s">
        <v>262</v>
      </c>
    </row>
    <row r="8" spans="2:9" x14ac:dyDescent="0.2">
      <c r="B8" s="9" t="s">
        <v>81</v>
      </c>
      <c r="D8" s="40" t="s">
        <v>157</v>
      </c>
      <c r="F8" s="11" t="s">
        <v>261</v>
      </c>
    </row>
    <row r="9" spans="2:9" x14ac:dyDescent="0.2">
      <c r="D9" s="40" t="s">
        <v>158</v>
      </c>
      <c r="F9" s="12" t="s">
        <v>307</v>
      </c>
    </row>
    <row r="10" spans="2:9" x14ac:dyDescent="0.2">
      <c r="D10" s="40" t="s">
        <v>36</v>
      </c>
      <c r="F10" s="12" t="s">
        <v>302</v>
      </c>
    </row>
    <row r="11" spans="2:9" x14ac:dyDescent="0.2">
      <c r="F11" s="190"/>
    </row>
    <row r="12" spans="2:9" x14ac:dyDescent="0.2">
      <c r="F12" s="191"/>
    </row>
    <row r="13" spans="2:9" x14ac:dyDescent="0.2">
      <c r="F13" s="191"/>
    </row>
    <row r="14" spans="2:9" x14ac:dyDescent="0.2">
      <c r="F14" s="191"/>
    </row>
    <row r="15" spans="2:9" x14ac:dyDescent="0.2">
      <c r="F15" s="191"/>
    </row>
    <row r="16" spans="2:9" x14ac:dyDescent="0.2">
      <c r="F16" s="191"/>
    </row>
    <row r="17" spans="6:6" x14ac:dyDescent="0.2">
      <c r="F17" s="191"/>
    </row>
    <row r="18" spans="6:6" x14ac:dyDescent="0.2">
      <c r="F18" s="191"/>
    </row>
    <row r="19" spans="6:6" x14ac:dyDescent="0.2">
      <c r="F19" s="191"/>
    </row>
    <row r="20" spans="6:6" x14ac:dyDescent="0.2">
      <c r="F20" s="191"/>
    </row>
    <row r="21" spans="6:6" x14ac:dyDescent="0.2">
      <c r="F21" s="191"/>
    </row>
    <row r="22" spans="6:6" x14ac:dyDescent="0.2">
      <c r="F22" s="191"/>
    </row>
    <row r="23" spans="6:6" x14ac:dyDescent="0.2">
      <c r="F23" s="191"/>
    </row>
    <row r="24" spans="6:6" x14ac:dyDescent="0.2">
      <c r="F24" s="191"/>
    </row>
    <row r="25" spans="6:6" x14ac:dyDescent="0.2">
      <c r="F25" s="191"/>
    </row>
    <row r="26" spans="6:6" x14ac:dyDescent="0.2">
      <c r="F26" s="191"/>
    </row>
    <row r="228" spans="4:4" ht="14.25" x14ac:dyDescent="0.2">
      <c r="D228" s="7" t="s">
        <v>47</v>
      </c>
    </row>
    <row r="229" spans="4:4" ht="14.25" x14ac:dyDescent="0.2">
      <c r="D229" s="7" t="s">
        <v>48</v>
      </c>
    </row>
    <row r="230" spans="4:4" ht="14.25" x14ac:dyDescent="0.2">
      <c r="D230" s="7" t="s">
        <v>49</v>
      </c>
    </row>
    <row r="231" spans="4:4" ht="14.25" x14ac:dyDescent="0.2">
      <c r="D231" s="7" t="s">
        <v>50</v>
      </c>
    </row>
    <row r="232" spans="4:4" ht="14.25" x14ac:dyDescent="0.2">
      <c r="D232" s="7" t="s">
        <v>51</v>
      </c>
    </row>
    <row r="233" spans="4:4" ht="14.25" x14ac:dyDescent="0.2">
      <c r="D233" s="7" t="s">
        <v>52</v>
      </c>
    </row>
    <row r="234" spans="4:4" ht="14.25" x14ac:dyDescent="0.2">
      <c r="D234" s="7" t="s">
        <v>53</v>
      </c>
    </row>
    <row r="235" spans="4:4" ht="14.25" x14ac:dyDescent="0.2">
      <c r="D235" s="7" t="s">
        <v>54</v>
      </c>
    </row>
    <row r="236" spans="4:4" ht="14.25" x14ac:dyDescent="0.2">
      <c r="D236" s="7" t="s">
        <v>55</v>
      </c>
    </row>
    <row r="237" spans="4:4" ht="14.25" x14ac:dyDescent="0.2">
      <c r="D237" s="7" t="s">
        <v>56</v>
      </c>
    </row>
    <row r="238" spans="4:4" ht="14.25" x14ac:dyDescent="0.2">
      <c r="D238" s="7" t="s">
        <v>57</v>
      </c>
    </row>
    <row r="239" spans="4:4" ht="14.25" x14ac:dyDescent="0.2">
      <c r="D239" s="7" t="s">
        <v>58</v>
      </c>
    </row>
    <row r="240" spans="4:4" ht="14.25" x14ac:dyDescent="0.2">
      <c r="D240" s="7" t="s">
        <v>59</v>
      </c>
    </row>
    <row r="241" spans="4:4" ht="14.25" x14ac:dyDescent="0.2">
      <c r="D241" s="7" t="s">
        <v>60</v>
      </c>
    </row>
    <row r="242" spans="4:4" ht="14.25" x14ac:dyDescent="0.2">
      <c r="D242" s="7" t="s">
        <v>61</v>
      </c>
    </row>
    <row r="243" spans="4:4" ht="14.25" x14ac:dyDescent="0.2">
      <c r="D243" s="7" t="s">
        <v>62</v>
      </c>
    </row>
    <row r="244" spans="4:4" ht="14.25" x14ac:dyDescent="0.2">
      <c r="D244" s="7" t="s">
        <v>63</v>
      </c>
    </row>
    <row r="245" spans="4:4" ht="14.25" x14ac:dyDescent="0.2">
      <c r="D245" s="7" t="s">
        <v>64</v>
      </c>
    </row>
    <row r="246" spans="4:4" ht="14.25" x14ac:dyDescent="0.2">
      <c r="D246" s="7" t="s">
        <v>65</v>
      </c>
    </row>
    <row r="247" spans="4:4" ht="14.25" x14ac:dyDescent="0.2">
      <c r="D247" s="7" t="s">
        <v>66</v>
      </c>
    </row>
    <row r="248" spans="4:4" ht="14.25" x14ac:dyDescent="0.2">
      <c r="D248" s="7" t="s">
        <v>67</v>
      </c>
    </row>
  </sheetData>
  <sheetProtection algorithmName="SHA-512" hashValue="YGXsxUSk+sRAf5Al0PuI3uNb6vym/Nsui7yu/8z8A2Tq5WDiL4+BG2XNvOpK1T/uXcl2TNAR1GJibqavRGqDdA==" saltValue="/kqTT875ldabf6uXX1GMOw==" spinCount="100000" sheet="1" objects="1" scenarios="1"/>
  <mergeCells count="1">
    <mergeCell ref="H1:I1"/>
  </mergeCells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13" orientation="landscape" r:id="rId1"/>
  <headerFooter alignWithMargins="0">
    <oddHeader>&amp;L&amp;A, Seite &amp;P von &amp;N&amp;R&amp;D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C3C65-A85F-4544-953F-1DB407C2EE4B}">
  <sheetPr codeName="Tabelle7">
    <tabColor rgb="FFFFFF99"/>
  </sheetPr>
  <dimension ref="A1:F201"/>
  <sheetViews>
    <sheetView showGridLines="0" workbookViewId="0">
      <pane ySplit="3" topLeftCell="A4" activePane="bottomLeft" state="frozen"/>
      <selection pane="bottomLeft" activeCell="D7" sqref="D7"/>
    </sheetView>
  </sheetViews>
  <sheetFormatPr baseColWidth="10" defaultRowHeight="14.25" x14ac:dyDescent="0.2"/>
  <cols>
    <col min="1" max="1" width="2.7109375" style="3" customWidth="1"/>
    <col min="2" max="2" width="26" style="3" customWidth="1"/>
    <col min="3" max="3" width="11.42578125" style="3"/>
    <col min="4" max="4" width="114.42578125" style="3" customWidth="1"/>
    <col min="5" max="5" width="2.7109375" style="3" customWidth="1"/>
    <col min="6" max="6" width="14.85546875" style="3" customWidth="1"/>
    <col min="7" max="16384" width="11.42578125" style="330"/>
  </cols>
  <sheetData>
    <row r="1" spans="1:6" ht="30.75" customHeight="1" x14ac:dyDescent="0.2">
      <c r="A1" s="6"/>
      <c r="B1" s="5" t="s">
        <v>263</v>
      </c>
      <c r="C1" s="6"/>
      <c r="D1" s="6"/>
    </row>
    <row r="2" spans="1:6" ht="12" customHeight="1" thickBot="1" x14ac:dyDescent="0.25">
      <c r="A2" s="6"/>
    </row>
    <row r="3" spans="1:6" ht="18" customHeight="1" x14ac:dyDescent="0.2">
      <c r="A3" s="6"/>
      <c r="B3" s="413" t="s">
        <v>21</v>
      </c>
      <c r="C3" s="414" t="s">
        <v>22</v>
      </c>
      <c r="D3" s="415" t="s">
        <v>23</v>
      </c>
    </row>
    <row r="4" spans="1:6" ht="45" customHeight="1" x14ac:dyDescent="0.2">
      <c r="A4" s="6"/>
      <c r="B4" s="336" t="s">
        <v>0</v>
      </c>
      <c r="C4" s="337"/>
      <c r="D4" s="338"/>
    </row>
    <row r="5" spans="1:6" ht="45" customHeight="1" x14ac:dyDescent="0.2">
      <c r="A5" s="6"/>
      <c r="B5" s="336" t="s">
        <v>0</v>
      </c>
      <c r="C5" s="337"/>
      <c r="D5" s="339"/>
      <c r="F5" s="4"/>
    </row>
    <row r="6" spans="1:6" ht="45" customHeight="1" x14ac:dyDescent="0.2">
      <c r="A6" s="6"/>
      <c r="B6" s="336" t="s">
        <v>0</v>
      </c>
      <c r="C6" s="337"/>
      <c r="D6" s="339"/>
      <c r="F6" s="8"/>
    </row>
    <row r="7" spans="1:6" ht="45" customHeight="1" x14ac:dyDescent="0.2">
      <c r="A7" s="6"/>
      <c r="B7" s="336" t="s">
        <v>0</v>
      </c>
      <c r="C7" s="337"/>
      <c r="D7" s="339"/>
      <c r="F7" s="8"/>
    </row>
    <row r="8" spans="1:6" ht="45" customHeight="1" x14ac:dyDescent="0.2">
      <c r="A8" s="6"/>
      <c r="B8" s="336" t="s">
        <v>0</v>
      </c>
      <c r="C8" s="337"/>
      <c r="D8" s="339"/>
      <c r="F8" s="8"/>
    </row>
    <row r="9" spans="1:6" ht="45" customHeight="1" x14ac:dyDescent="0.2">
      <c r="A9" s="6"/>
      <c r="B9" s="336" t="s">
        <v>0</v>
      </c>
      <c r="C9" s="337"/>
      <c r="D9" s="339"/>
      <c r="F9" s="8"/>
    </row>
    <row r="10" spans="1:6" ht="45" customHeight="1" x14ac:dyDescent="0.2">
      <c r="A10" s="6"/>
      <c r="B10" s="336" t="s">
        <v>0</v>
      </c>
      <c r="C10" s="337"/>
      <c r="D10" s="339"/>
      <c r="F10" s="8"/>
    </row>
    <row r="11" spans="1:6" ht="45" customHeight="1" x14ac:dyDescent="0.2">
      <c r="A11" s="6"/>
      <c r="B11" s="336" t="s">
        <v>0</v>
      </c>
      <c r="C11" s="337"/>
      <c r="D11" s="339"/>
      <c r="F11" s="8"/>
    </row>
    <row r="12" spans="1:6" ht="45" customHeight="1" x14ac:dyDescent="0.2">
      <c r="A12" s="6"/>
      <c r="B12" s="336" t="s">
        <v>0</v>
      </c>
      <c r="C12" s="337"/>
      <c r="D12" s="339"/>
      <c r="F12" s="8"/>
    </row>
    <row r="13" spans="1:6" ht="45" customHeight="1" x14ac:dyDescent="0.2">
      <c r="A13" s="6"/>
      <c r="B13" s="336" t="s">
        <v>0</v>
      </c>
      <c r="C13" s="337"/>
      <c r="D13" s="339"/>
      <c r="F13" s="8"/>
    </row>
    <row r="14" spans="1:6" ht="45" customHeight="1" x14ac:dyDescent="0.2">
      <c r="A14" s="6"/>
      <c r="B14" s="336" t="s">
        <v>0</v>
      </c>
      <c r="C14" s="337"/>
      <c r="D14" s="339"/>
      <c r="F14" s="8"/>
    </row>
    <row r="15" spans="1:6" ht="45" customHeight="1" x14ac:dyDescent="0.2">
      <c r="A15" s="6"/>
      <c r="B15" s="336" t="s">
        <v>0</v>
      </c>
      <c r="C15" s="337"/>
      <c r="D15" s="339"/>
      <c r="F15" s="8"/>
    </row>
    <row r="16" spans="1:6" ht="45" customHeight="1" x14ac:dyDescent="0.2">
      <c r="A16" s="6"/>
      <c r="B16" s="336" t="s">
        <v>0</v>
      </c>
      <c r="C16" s="337"/>
      <c r="D16" s="339"/>
      <c r="F16" s="8"/>
    </row>
    <row r="17" spans="1:6" ht="45" customHeight="1" x14ac:dyDescent="0.2">
      <c r="A17" s="6"/>
      <c r="B17" s="336" t="s">
        <v>0</v>
      </c>
      <c r="C17" s="337"/>
      <c r="D17" s="339"/>
      <c r="F17" s="8"/>
    </row>
    <row r="18" spans="1:6" ht="45" customHeight="1" x14ac:dyDescent="0.2">
      <c r="A18" s="6"/>
      <c r="B18" s="336" t="s">
        <v>0</v>
      </c>
      <c r="C18" s="337"/>
      <c r="D18" s="339"/>
      <c r="F18" s="8"/>
    </row>
    <row r="19" spans="1:6" ht="45" customHeight="1" x14ac:dyDescent="0.2">
      <c r="A19" s="6"/>
      <c r="B19" s="336" t="s">
        <v>0</v>
      </c>
      <c r="C19" s="337"/>
      <c r="D19" s="339"/>
      <c r="F19" s="8"/>
    </row>
    <row r="20" spans="1:6" ht="45" customHeight="1" x14ac:dyDescent="0.2">
      <c r="A20" s="6"/>
      <c r="B20" s="336" t="s">
        <v>0</v>
      </c>
      <c r="C20" s="337"/>
      <c r="D20" s="339"/>
      <c r="F20" s="8"/>
    </row>
    <row r="21" spans="1:6" ht="45" customHeight="1" x14ac:dyDescent="0.2">
      <c r="A21" s="6"/>
      <c r="B21" s="336" t="s">
        <v>0</v>
      </c>
      <c r="C21" s="337"/>
      <c r="D21" s="339"/>
      <c r="F21" s="8"/>
    </row>
    <row r="22" spans="1:6" ht="45" customHeight="1" x14ac:dyDescent="0.2">
      <c r="A22" s="6"/>
      <c r="B22" s="336" t="s">
        <v>0</v>
      </c>
      <c r="C22" s="337"/>
      <c r="D22" s="339"/>
      <c r="F22" s="8"/>
    </row>
    <row r="23" spans="1:6" ht="45" customHeight="1" x14ac:dyDescent="0.2">
      <c r="A23" s="6"/>
      <c r="B23" s="336" t="s">
        <v>0</v>
      </c>
      <c r="C23" s="337"/>
      <c r="D23" s="339"/>
      <c r="F23" s="8"/>
    </row>
    <row r="24" spans="1:6" ht="45" customHeight="1" x14ac:dyDescent="0.2">
      <c r="A24" s="6"/>
      <c r="B24" s="336" t="s">
        <v>0</v>
      </c>
      <c r="C24" s="337"/>
      <c r="D24" s="339"/>
    </row>
    <row r="25" spans="1:6" ht="45" customHeight="1" x14ac:dyDescent="0.2">
      <c r="A25" s="6"/>
      <c r="B25" s="336" t="s">
        <v>0</v>
      </c>
      <c r="C25" s="337"/>
      <c r="D25" s="339"/>
    </row>
    <row r="26" spans="1:6" ht="45" customHeight="1" x14ac:dyDescent="0.2">
      <c r="A26" s="6"/>
      <c r="B26" s="336" t="s">
        <v>0</v>
      </c>
      <c r="C26" s="337"/>
      <c r="D26" s="339"/>
    </row>
    <row r="27" spans="1:6" ht="45" customHeight="1" x14ac:dyDescent="0.2">
      <c r="A27" s="6"/>
      <c r="B27" s="336" t="s">
        <v>0</v>
      </c>
      <c r="C27" s="337"/>
      <c r="D27" s="339"/>
    </row>
    <row r="28" spans="1:6" ht="45" customHeight="1" x14ac:dyDescent="0.2">
      <c r="A28" s="6"/>
      <c r="B28" s="336" t="s">
        <v>0</v>
      </c>
      <c r="C28" s="337"/>
      <c r="D28" s="339"/>
    </row>
    <row r="29" spans="1:6" ht="45" customHeight="1" x14ac:dyDescent="0.2">
      <c r="A29" s="6"/>
      <c r="B29" s="336" t="s">
        <v>0</v>
      </c>
      <c r="C29" s="337"/>
      <c r="D29" s="339"/>
    </row>
    <row r="30" spans="1:6" ht="45" customHeight="1" x14ac:dyDescent="0.2">
      <c r="A30" s="6"/>
      <c r="B30" s="336" t="s">
        <v>0</v>
      </c>
      <c r="C30" s="337"/>
      <c r="D30" s="339"/>
    </row>
    <row r="31" spans="1:6" ht="45" customHeight="1" x14ac:dyDescent="0.2">
      <c r="A31" s="6"/>
      <c r="B31" s="336" t="s">
        <v>0</v>
      </c>
      <c r="C31" s="337"/>
      <c r="D31" s="339"/>
    </row>
    <row r="32" spans="1:6" ht="45" customHeight="1" x14ac:dyDescent="0.2">
      <c r="A32" s="6"/>
      <c r="B32" s="336" t="s">
        <v>0</v>
      </c>
      <c r="C32" s="337"/>
      <c r="D32" s="339"/>
    </row>
    <row r="33" spans="1:4" ht="45" customHeight="1" x14ac:dyDescent="0.2">
      <c r="A33" s="6"/>
      <c r="B33" s="336" t="s">
        <v>0</v>
      </c>
      <c r="C33" s="337"/>
      <c r="D33" s="339"/>
    </row>
    <row r="34" spans="1:4" ht="45" customHeight="1" x14ac:dyDescent="0.2">
      <c r="A34" s="6"/>
      <c r="B34" s="336" t="s">
        <v>0</v>
      </c>
      <c r="C34" s="337"/>
      <c r="D34" s="339"/>
    </row>
    <row r="35" spans="1:4" ht="45" customHeight="1" x14ac:dyDescent="0.2">
      <c r="A35" s="6"/>
      <c r="B35" s="336" t="s">
        <v>0</v>
      </c>
      <c r="C35" s="337"/>
      <c r="D35" s="339"/>
    </row>
    <row r="36" spans="1:4" ht="45" customHeight="1" x14ac:dyDescent="0.2">
      <c r="A36" s="6"/>
      <c r="B36" s="336" t="s">
        <v>0</v>
      </c>
      <c r="C36" s="337"/>
      <c r="D36" s="339"/>
    </row>
    <row r="37" spans="1:4" ht="45" customHeight="1" x14ac:dyDescent="0.2">
      <c r="A37" s="6"/>
      <c r="B37" s="336" t="s">
        <v>0</v>
      </c>
      <c r="C37" s="337"/>
      <c r="D37" s="339"/>
    </row>
    <row r="38" spans="1:4" ht="45" customHeight="1" x14ac:dyDescent="0.2">
      <c r="A38" s="6"/>
      <c r="B38" s="336" t="s">
        <v>0</v>
      </c>
      <c r="C38" s="337"/>
      <c r="D38" s="339"/>
    </row>
    <row r="39" spans="1:4" ht="45" customHeight="1" x14ac:dyDescent="0.2">
      <c r="A39" s="6"/>
      <c r="B39" s="336" t="s">
        <v>0</v>
      </c>
      <c r="C39" s="337"/>
      <c r="D39" s="339"/>
    </row>
    <row r="40" spans="1:4" ht="45" customHeight="1" x14ac:dyDescent="0.2">
      <c r="A40" s="6"/>
      <c r="B40" s="336" t="s">
        <v>0</v>
      </c>
      <c r="C40" s="337"/>
      <c r="D40" s="339"/>
    </row>
    <row r="41" spans="1:4" ht="45" customHeight="1" x14ac:dyDescent="0.2">
      <c r="A41" s="6"/>
      <c r="B41" s="336" t="s">
        <v>0</v>
      </c>
      <c r="C41" s="337"/>
      <c r="D41" s="339"/>
    </row>
    <row r="42" spans="1:4" ht="45" customHeight="1" x14ac:dyDescent="0.2">
      <c r="A42" s="6"/>
      <c r="B42" s="336" t="s">
        <v>0</v>
      </c>
      <c r="C42" s="337"/>
      <c r="D42" s="339"/>
    </row>
    <row r="43" spans="1:4" ht="45" customHeight="1" x14ac:dyDescent="0.2">
      <c r="A43" s="6"/>
      <c r="B43" s="336" t="s">
        <v>0</v>
      </c>
      <c r="C43" s="337"/>
      <c r="D43" s="339"/>
    </row>
    <row r="44" spans="1:4" ht="45" customHeight="1" x14ac:dyDescent="0.2">
      <c r="A44" s="6"/>
      <c r="B44" s="336" t="s">
        <v>0</v>
      </c>
      <c r="C44" s="337"/>
      <c r="D44" s="339"/>
    </row>
    <row r="45" spans="1:4" ht="45" customHeight="1" x14ac:dyDescent="0.2">
      <c r="A45" s="6"/>
      <c r="B45" s="336" t="s">
        <v>0</v>
      </c>
      <c r="C45" s="337"/>
      <c r="D45" s="339"/>
    </row>
    <row r="46" spans="1:4" ht="45" customHeight="1" x14ac:dyDescent="0.2">
      <c r="A46" s="6"/>
      <c r="B46" s="336" t="s">
        <v>0</v>
      </c>
      <c r="C46" s="337"/>
      <c r="D46" s="339"/>
    </row>
    <row r="47" spans="1:4" ht="45" customHeight="1" x14ac:dyDescent="0.2">
      <c r="A47" s="6"/>
      <c r="B47" s="336" t="s">
        <v>0</v>
      </c>
      <c r="C47" s="337"/>
      <c r="D47" s="339"/>
    </row>
    <row r="48" spans="1:4" ht="45" customHeight="1" x14ac:dyDescent="0.2">
      <c r="A48" s="6"/>
      <c r="B48" s="336" t="s">
        <v>0</v>
      </c>
      <c r="C48" s="337"/>
      <c r="D48" s="339"/>
    </row>
    <row r="49" spans="1:4" ht="45" customHeight="1" x14ac:dyDescent="0.2">
      <c r="A49" s="6"/>
      <c r="B49" s="336" t="s">
        <v>0</v>
      </c>
      <c r="C49" s="337"/>
      <c r="D49" s="339"/>
    </row>
    <row r="50" spans="1:4" ht="45" customHeight="1" x14ac:dyDescent="0.2">
      <c r="A50" s="6"/>
      <c r="B50" s="336" t="s">
        <v>0</v>
      </c>
      <c r="C50" s="337"/>
      <c r="D50" s="339"/>
    </row>
    <row r="51" spans="1:4" ht="45" customHeight="1" x14ac:dyDescent="0.2">
      <c r="A51" s="6"/>
      <c r="B51" s="336" t="s">
        <v>0</v>
      </c>
      <c r="C51" s="337"/>
      <c r="D51" s="339"/>
    </row>
    <row r="52" spans="1:4" ht="45" customHeight="1" x14ac:dyDescent="0.2">
      <c r="A52" s="6"/>
      <c r="B52" s="336" t="s">
        <v>0</v>
      </c>
      <c r="C52" s="337"/>
      <c r="D52" s="339"/>
    </row>
    <row r="53" spans="1:4" ht="45" customHeight="1" x14ac:dyDescent="0.2">
      <c r="A53" s="6"/>
      <c r="B53" s="336" t="s">
        <v>0</v>
      </c>
      <c r="C53" s="337"/>
      <c r="D53" s="339"/>
    </row>
    <row r="54" spans="1:4" ht="45" customHeight="1" x14ac:dyDescent="0.2">
      <c r="A54" s="6"/>
      <c r="B54" s="336" t="s">
        <v>0</v>
      </c>
      <c r="C54" s="337"/>
      <c r="D54" s="339"/>
    </row>
    <row r="55" spans="1:4" ht="45" customHeight="1" x14ac:dyDescent="0.2">
      <c r="A55" s="6"/>
      <c r="B55" s="336" t="s">
        <v>0</v>
      </c>
      <c r="C55" s="337"/>
      <c r="D55" s="339"/>
    </row>
    <row r="56" spans="1:4" ht="45" customHeight="1" x14ac:dyDescent="0.2">
      <c r="A56" s="6"/>
      <c r="B56" s="336" t="s">
        <v>0</v>
      </c>
      <c r="C56" s="337"/>
      <c r="D56" s="339"/>
    </row>
    <row r="57" spans="1:4" ht="45" customHeight="1" x14ac:dyDescent="0.2">
      <c r="A57" s="6"/>
      <c r="B57" s="336" t="s">
        <v>0</v>
      </c>
      <c r="C57" s="337"/>
      <c r="D57" s="339"/>
    </row>
    <row r="58" spans="1:4" ht="45" customHeight="1" x14ac:dyDescent="0.2">
      <c r="A58" s="6"/>
      <c r="B58" s="336" t="s">
        <v>0</v>
      </c>
      <c r="C58" s="337"/>
      <c r="D58" s="339"/>
    </row>
    <row r="59" spans="1:4" ht="45" customHeight="1" x14ac:dyDescent="0.2">
      <c r="A59" s="6"/>
      <c r="B59" s="336" t="s">
        <v>0</v>
      </c>
      <c r="C59" s="337"/>
      <c r="D59" s="339"/>
    </row>
    <row r="60" spans="1:4" ht="45" customHeight="1" x14ac:dyDescent="0.2">
      <c r="A60" s="6"/>
      <c r="B60" s="336" t="s">
        <v>0</v>
      </c>
      <c r="C60" s="337"/>
      <c r="D60" s="339"/>
    </row>
    <row r="61" spans="1:4" ht="45" customHeight="1" x14ac:dyDescent="0.2">
      <c r="A61" s="6"/>
      <c r="B61" s="336" t="s">
        <v>0</v>
      </c>
      <c r="C61" s="337"/>
      <c r="D61" s="339"/>
    </row>
    <row r="62" spans="1:4" ht="45" customHeight="1" x14ac:dyDescent="0.2">
      <c r="A62" s="6"/>
      <c r="B62" s="336" t="s">
        <v>0</v>
      </c>
      <c r="C62" s="337"/>
      <c r="D62" s="339"/>
    </row>
    <row r="63" spans="1:4" ht="45" customHeight="1" x14ac:dyDescent="0.2">
      <c r="A63" s="6"/>
      <c r="B63" s="336" t="s">
        <v>0</v>
      </c>
      <c r="C63" s="337"/>
      <c r="D63" s="339"/>
    </row>
    <row r="64" spans="1:4" ht="45" customHeight="1" x14ac:dyDescent="0.2">
      <c r="A64" s="6"/>
      <c r="B64" s="336" t="s">
        <v>0</v>
      </c>
      <c r="C64" s="337"/>
      <c r="D64" s="339"/>
    </row>
    <row r="65" spans="1:4" ht="45" customHeight="1" x14ac:dyDescent="0.2">
      <c r="A65" s="6"/>
      <c r="B65" s="336" t="s">
        <v>0</v>
      </c>
      <c r="C65" s="337"/>
      <c r="D65" s="339"/>
    </row>
    <row r="66" spans="1:4" ht="45" customHeight="1" x14ac:dyDescent="0.2">
      <c r="A66" s="6"/>
      <c r="B66" s="336" t="s">
        <v>0</v>
      </c>
      <c r="C66" s="337"/>
      <c r="D66" s="339"/>
    </row>
    <row r="67" spans="1:4" ht="45" customHeight="1" x14ac:dyDescent="0.2">
      <c r="A67" s="6"/>
      <c r="B67" s="336" t="s">
        <v>0</v>
      </c>
      <c r="C67" s="337"/>
      <c r="D67" s="339"/>
    </row>
    <row r="68" spans="1:4" ht="45" customHeight="1" x14ac:dyDescent="0.2">
      <c r="A68" s="6"/>
      <c r="B68" s="336" t="s">
        <v>0</v>
      </c>
      <c r="C68" s="337"/>
      <c r="D68" s="339"/>
    </row>
    <row r="69" spans="1:4" ht="45" customHeight="1" x14ac:dyDescent="0.2">
      <c r="A69" s="6"/>
      <c r="B69" s="336" t="s">
        <v>0</v>
      </c>
      <c r="C69" s="337"/>
      <c r="D69" s="339"/>
    </row>
    <row r="70" spans="1:4" ht="45" customHeight="1" x14ac:dyDescent="0.2">
      <c r="A70" s="6"/>
      <c r="B70" s="336" t="s">
        <v>0</v>
      </c>
      <c r="C70" s="337"/>
      <c r="D70" s="339"/>
    </row>
    <row r="71" spans="1:4" ht="45" customHeight="1" x14ac:dyDescent="0.2">
      <c r="A71" s="6"/>
      <c r="B71" s="336" t="s">
        <v>0</v>
      </c>
      <c r="C71" s="337"/>
      <c r="D71" s="339"/>
    </row>
    <row r="72" spans="1:4" ht="45" customHeight="1" x14ac:dyDescent="0.2">
      <c r="A72" s="6"/>
      <c r="B72" s="336" t="s">
        <v>0</v>
      </c>
      <c r="C72" s="337"/>
      <c r="D72" s="339"/>
    </row>
    <row r="73" spans="1:4" ht="45" customHeight="1" x14ac:dyDescent="0.2">
      <c r="A73" s="6"/>
      <c r="B73" s="336" t="s">
        <v>0</v>
      </c>
      <c r="C73" s="337"/>
      <c r="D73" s="339"/>
    </row>
    <row r="74" spans="1:4" ht="45" customHeight="1" x14ac:dyDescent="0.2">
      <c r="A74" s="6"/>
      <c r="B74" s="336" t="s">
        <v>0</v>
      </c>
      <c r="C74" s="337"/>
      <c r="D74" s="339"/>
    </row>
    <row r="75" spans="1:4" ht="45" customHeight="1" x14ac:dyDescent="0.2">
      <c r="A75" s="6"/>
      <c r="B75" s="336" t="s">
        <v>0</v>
      </c>
      <c r="C75" s="337"/>
      <c r="D75" s="339"/>
    </row>
    <row r="76" spans="1:4" ht="45" customHeight="1" x14ac:dyDescent="0.2">
      <c r="A76" s="6"/>
      <c r="B76" s="336" t="s">
        <v>0</v>
      </c>
      <c r="C76" s="337"/>
      <c r="D76" s="339"/>
    </row>
    <row r="77" spans="1:4" ht="45" customHeight="1" x14ac:dyDescent="0.2">
      <c r="A77" s="6"/>
      <c r="B77" s="336" t="s">
        <v>0</v>
      </c>
      <c r="C77" s="337"/>
      <c r="D77" s="339"/>
    </row>
    <row r="78" spans="1:4" ht="45" customHeight="1" x14ac:dyDescent="0.2">
      <c r="A78" s="6"/>
      <c r="B78" s="336" t="s">
        <v>0</v>
      </c>
      <c r="C78" s="337"/>
      <c r="D78" s="339"/>
    </row>
    <row r="79" spans="1:4" ht="45" customHeight="1" x14ac:dyDescent="0.2">
      <c r="A79" s="6"/>
      <c r="B79" s="336" t="s">
        <v>0</v>
      </c>
      <c r="C79" s="337"/>
      <c r="D79" s="339"/>
    </row>
    <row r="80" spans="1:4" ht="45" customHeight="1" x14ac:dyDescent="0.2">
      <c r="A80" s="6"/>
      <c r="B80" s="336" t="s">
        <v>0</v>
      </c>
      <c r="C80" s="337"/>
      <c r="D80" s="339"/>
    </row>
    <row r="81" spans="1:4" ht="45" customHeight="1" x14ac:dyDescent="0.2">
      <c r="A81" s="6"/>
      <c r="B81" s="336" t="s">
        <v>0</v>
      </c>
      <c r="C81" s="337"/>
      <c r="D81" s="339"/>
    </row>
    <row r="82" spans="1:4" ht="45" customHeight="1" x14ac:dyDescent="0.2">
      <c r="A82" s="6"/>
      <c r="B82" s="336" t="s">
        <v>0</v>
      </c>
      <c r="C82" s="337"/>
      <c r="D82" s="339"/>
    </row>
    <row r="83" spans="1:4" ht="45" customHeight="1" x14ac:dyDescent="0.2">
      <c r="A83" s="6"/>
      <c r="B83" s="336" t="s">
        <v>0</v>
      </c>
      <c r="C83" s="337"/>
      <c r="D83" s="339"/>
    </row>
    <row r="84" spans="1:4" ht="45" customHeight="1" x14ac:dyDescent="0.2">
      <c r="A84" s="6"/>
      <c r="B84" s="336" t="s">
        <v>0</v>
      </c>
      <c r="C84" s="337"/>
      <c r="D84" s="339"/>
    </row>
    <row r="85" spans="1:4" ht="45" customHeight="1" x14ac:dyDescent="0.2">
      <c r="A85" s="6"/>
      <c r="B85" s="336" t="s">
        <v>0</v>
      </c>
      <c r="C85" s="337"/>
      <c r="D85" s="339"/>
    </row>
    <row r="86" spans="1:4" ht="45" customHeight="1" x14ac:dyDescent="0.2">
      <c r="A86" s="6"/>
      <c r="B86" s="336" t="s">
        <v>0</v>
      </c>
      <c r="C86" s="337"/>
      <c r="D86" s="339"/>
    </row>
    <row r="87" spans="1:4" ht="45" customHeight="1" x14ac:dyDescent="0.2">
      <c r="A87" s="6"/>
      <c r="B87" s="336" t="s">
        <v>0</v>
      </c>
      <c r="C87" s="337"/>
      <c r="D87" s="339"/>
    </row>
    <row r="88" spans="1:4" ht="45" customHeight="1" x14ac:dyDescent="0.2">
      <c r="A88" s="6"/>
      <c r="B88" s="336" t="s">
        <v>0</v>
      </c>
      <c r="C88" s="337"/>
      <c r="D88" s="339"/>
    </row>
    <row r="89" spans="1:4" ht="45" customHeight="1" x14ac:dyDescent="0.2">
      <c r="A89" s="6"/>
      <c r="B89" s="336" t="s">
        <v>0</v>
      </c>
      <c r="C89" s="337"/>
      <c r="D89" s="339"/>
    </row>
    <row r="90" spans="1:4" ht="45" customHeight="1" x14ac:dyDescent="0.2">
      <c r="A90" s="6"/>
      <c r="B90" s="336" t="s">
        <v>0</v>
      </c>
      <c r="C90" s="337"/>
      <c r="D90" s="339"/>
    </row>
    <row r="91" spans="1:4" ht="45" customHeight="1" x14ac:dyDescent="0.2">
      <c r="A91" s="6"/>
      <c r="B91" s="336" t="s">
        <v>0</v>
      </c>
      <c r="C91" s="337"/>
      <c r="D91" s="339"/>
    </row>
    <row r="92" spans="1:4" ht="45" customHeight="1" x14ac:dyDescent="0.2">
      <c r="A92" s="6"/>
      <c r="B92" s="336" t="s">
        <v>0</v>
      </c>
      <c r="C92" s="337"/>
      <c r="D92" s="339"/>
    </row>
    <row r="93" spans="1:4" ht="45" customHeight="1" x14ac:dyDescent="0.2">
      <c r="A93" s="6"/>
      <c r="B93" s="336" t="s">
        <v>0</v>
      </c>
      <c r="C93" s="337"/>
      <c r="D93" s="339"/>
    </row>
    <row r="94" spans="1:4" ht="45" customHeight="1" x14ac:dyDescent="0.2">
      <c r="A94" s="6"/>
      <c r="B94" s="336" t="s">
        <v>0</v>
      </c>
      <c r="C94" s="337"/>
      <c r="D94" s="339"/>
    </row>
    <row r="95" spans="1:4" ht="45" customHeight="1" x14ac:dyDescent="0.2">
      <c r="A95" s="6"/>
      <c r="B95" s="336" t="s">
        <v>0</v>
      </c>
      <c r="C95" s="337"/>
      <c r="D95" s="339"/>
    </row>
    <row r="96" spans="1:4" ht="45" customHeight="1" x14ac:dyDescent="0.2">
      <c r="A96" s="6"/>
      <c r="B96" s="336" t="s">
        <v>0</v>
      </c>
      <c r="C96" s="337"/>
      <c r="D96" s="339"/>
    </row>
    <row r="97" spans="1:4" ht="45" customHeight="1" x14ac:dyDescent="0.2">
      <c r="A97" s="6"/>
      <c r="B97" s="336" t="s">
        <v>0</v>
      </c>
      <c r="C97" s="337"/>
      <c r="D97" s="339"/>
    </row>
    <row r="98" spans="1:4" ht="45" customHeight="1" x14ac:dyDescent="0.2">
      <c r="A98" s="6"/>
      <c r="B98" s="336" t="s">
        <v>0</v>
      </c>
      <c r="C98" s="337"/>
      <c r="D98" s="339"/>
    </row>
    <row r="99" spans="1:4" ht="45" customHeight="1" x14ac:dyDescent="0.2">
      <c r="A99" s="6"/>
      <c r="B99" s="336" t="s">
        <v>0</v>
      </c>
      <c r="C99" s="337"/>
      <c r="D99" s="339"/>
    </row>
    <row r="100" spans="1:4" ht="45" customHeight="1" x14ac:dyDescent="0.2">
      <c r="A100" s="6"/>
      <c r="B100" s="336" t="s">
        <v>0</v>
      </c>
      <c r="C100" s="337"/>
      <c r="D100" s="339"/>
    </row>
    <row r="101" spans="1:4" ht="45" customHeight="1" x14ac:dyDescent="0.2">
      <c r="A101" s="6"/>
      <c r="B101" s="336" t="s">
        <v>0</v>
      </c>
      <c r="C101" s="337"/>
      <c r="D101" s="339"/>
    </row>
    <row r="102" spans="1:4" ht="45" customHeight="1" x14ac:dyDescent="0.2">
      <c r="A102" s="6"/>
      <c r="B102" s="336" t="s">
        <v>0</v>
      </c>
      <c r="C102" s="337"/>
      <c r="D102" s="339"/>
    </row>
    <row r="103" spans="1:4" ht="45" customHeight="1" x14ac:dyDescent="0.2">
      <c r="A103" s="6"/>
      <c r="B103" s="336" t="s">
        <v>0</v>
      </c>
      <c r="C103" s="337"/>
      <c r="D103" s="339"/>
    </row>
    <row r="104" spans="1:4" ht="45" customHeight="1" x14ac:dyDescent="0.2">
      <c r="A104" s="6"/>
      <c r="B104" s="336" t="s">
        <v>0</v>
      </c>
      <c r="C104" s="337"/>
      <c r="D104" s="339"/>
    </row>
    <row r="105" spans="1:4" ht="45" customHeight="1" x14ac:dyDescent="0.2">
      <c r="A105" s="6"/>
      <c r="B105" s="336" t="s">
        <v>0</v>
      </c>
      <c r="C105" s="337"/>
      <c r="D105" s="339"/>
    </row>
    <row r="106" spans="1:4" ht="45" customHeight="1" x14ac:dyDescent="0.2">
      <c r="A106" s="6"/>
      <c r="B106" s="336" t="s">
        <v>0</v>
      </c>
      <c r="C106" s="337"/>
      <c r="D106" s="339"/>
    </row>
    <row r="107" spans="1:4" ht="45" customHeight="1" x14ac:dyDescent="0.2">
      <c r="A107" s="6"/>
      <c r="B107" s="336" t="s">
        <v>0</v>
      </c>
      <c r="C107" s="337"/>
      <c r="D107" s="339"/>
    </row>
    <row r="108" spans="1:4" ht="45" customHeight="1" x14ac:dyDescent="0.2">
      <c r="A108" s="6"/>
      <c r="B108" s="336" t="s">
        <v>0</v>
      </c>
      <c r="C108" s="337"/>
      <c r="D108" s="339"/>
    </row>
    <row r="109" spans="1:4" ht="45" customHeight="1" x14ac:dyDescent="0.2">
      <c r="A109" s="6"/>
      <c r="B109" s="336" t="s">
        <v>0</v>
      </c>
      <c r="C109" s="337"/>
      <c r="D109" s="339"/>
    </row>
    <row r="110" spans="1:4" ht="45" customHeight="1" x14ac:dyDescent="0.2">
      <c r="A110" s="6"/>
      <c r="B110" s="336" t="s">
        <v>0</v>
      </c>
      <c r="C110" s="337"/>
      <c r="D110" s="339"/>
    </row>
    <row r="111" spans="1:4" ht="45" customHeight="1" x14ac:dyDescent="0.2">
      <c r="A111" s="6"/>
      <c r="B111" s="336" t="s">
        <v>0</v>
      </c>
      <c r="C111" s="337"/>
      <c r="D111" s="339"/>
    </row>
    <row r="112" spans="1:4" ht="45" customHeight="1" x14ac:dyDescent="0.2">
      <c r="A112" s="6"/>
      <c r="B112" s="336" t="s">
        <v>0</v>
      </c>
      <c r="C112" s="337"/>
      <c r="D112" s="339"/>
    </row>
    <row r="113" spans="1:4" ht="45" customHeight="1" x14ac:dyDescent="0.2">
      <c r="A113" s="6"/>
      <c r="B113" s="336" t="s">
        <v>0</v>
      </c>
      <c r="C113" s="337"/>
      <c r="D113" s="339"/>
    </row>
    <row r="114" spans="1:4" ht="45" customHeight="1" x14ac:dyDescent="0.2">
      <c r="A114" s="6"/>
      <c r="B114" s="336" t="s">
        <v>0</v>
      </c>
      <c r="C114" s="337"/>
      <c r="D114" s="339"/>
    </row>
    <row r="115" spans="1:4" ht="45" customHeight="1" x14ac:dyDescent="0.2">
      <c r="A115" s="6"/>
      <c r="B115" s="336" t="s">
        <v>0</v>
      </c>
      <c r="C115" s="337"/>
      <c r="D115" s="339"/>
    </row>
    <row r="116" spans="1:4" ht="45" customHeight="1" x14ac:dyDescent="0.2">
      <c r="A116" s="6"/>
      <c r="B116" s="336" t="s">
        <v>0</v>
      </c>
      <c r="C116" s="337"/>
      <c r="D116" s="339"/>
    </row>
    <row r="117" spans="1:4" ht="45" customHeight="1" x14ac:dyDescent="0.2">
      <c r="A117" s="6"/>
      <c r="B117" s="336" t="s">
        <v>0</v>
      </c>
      <c r="C117" s="337"/>
      <c r="D117" s="339"/>
    </row>
    <row r="118" spans="1:4" ht="45" customHeight="1" x14ac:dyDescent="0.2">
      <c r="A118" s="6"/>
      <c r="B118" s="336" t="s">
        <v>0</v>
      </c>
      <c r="C118" s="337"/>
      <c r="D118" s="339"/>
    </row>
    <row r="119" spans="1:4" ht="45" customHeight="1" x14ac:dyDescent="0.2">
      <c r="A119" s="6"/>
      <c r="B119" s="336" t="s">
        <v>0</v>
      </c>
      <c r="C119" s="337"/>
      <c r="D119" s="339"/>
    </row>
    <row r="120" spans="1:4" ht="45" customHeight="1" x14ac:dyDescent="0.2">
      <c r="A120" s="6"/>
      <c r="B120" s="336" t="s">
        <v>0</v>
      </c>
      <c r="C120" s="337"/>
      <c r="D120" s="339"/>
    </row>
    <row r="121" spans="1:4" ht="45" customHeight="1" x14ac:dyDescent="0.2">
      <c r="A121" s="6"/>
      <c r="B121" s="336" t="s">
        <v>0</v>
      </c>
      <c r="C121" s="337"/>
      <c r="D121" s="339"/>
    </row>
    <row r="122" spans="1:4" ht="45" customHeight="1" x14ac:dyDescent="0.2">
      <c r="A122" s="6"/>
      <c r="B122" s="336" t="s">
        <v>0</v>
      </c>
      <c r="C122" s="337"/>
      <c r="D122" s="339"/>
    </row>
    <row r="123" spans="1:4" ht="45" customHeight="1" x14ac:dyDescent="0.2">
      <c r="A123" s="6"/>
      <c r="B123" s="336" t="s">
        <v>0</v>
      </c>
      <c r="C123" s="337"/>
      <c r="D123" s="339"/>
    </row>
    <row r="124" spans="1:4" ht="45" customHeight="1" x14ac:dyDescent="0.2">
      <c r="A124" s="6"/>
      <c r="B124" s="336" t="s">
        <v>0</v>
      </c>
      <c r="C124" s="337"/>
      <c r="D124" s="339"/>
    </row>
    <row r="125" spans="1:4" ht="45" customHeight="1" x14ac:dyDescent="0.2">
      <c r="A125" s="6"/>
      <c r="B125" s="336" t="s">
        <v>0</v>
      </c>
      <c r="C125" s="337"/>
      <c r="D125" s="339"/>
    </row>
    <row r="126" spans="1:4" ht="45" customHeight="1" x14ac:dyDescent="0.2">
      <c r="A126" s="6"/>
      <c r="B126" s="336" t="s">
        <v>0</v>
      </c>
      <c r="C126" s="337"/>
      <c r="D126" s="339"/>
    </row>
    <row r="127" spans="1:4" ht="45" customHeight="1" x14ac:dyDescent="0.2">
      <c r="A127" s="6"/>
      <c r="B127" s="336" t="s">
        <v>0</v>
      </c>
      <c r="C127" s="337"/>
      <c r="D127" s="339"/>
    </row>
    <row r="128" spans="1:4" ht="45" customHeight="1" x14ac:dyDescent="0.2">
      <c r="A128" s="6"/>
      <c r="B128" s="336" t="s">
        <v>0</v>
      </c>
      <c r="C128" s="337"/>
      <c r="D128" s="339"/>
    </row>
    <row r="129" spans="1:4" ht="45" customHeight="1" x14ac:dyDescent="0.2">
      <c r="A129" s="6"/>
      <c r="B129" s="336" t="s">
        <v>0</v>
      </c>
      <c r="C129" s="337"/>
      <c r="D129" s="339"/>
    </row>
    <row r="130" spans="1:4" ht="45" customHeight="1" x14ac:dyDescent="0.2">
      <c r="A130" s="6"/>
      <c r="B130" s="336" t="s">
        <v>0</v>
      </c>
      <c r="C130" s="337"/>
      <c r="D130" s="339"/>
    </row>
    <row r="131" spans="1:4" ht="45" customHeight="1" x14ac:dyDescent="0.2">
      <c r="A131" s="6"/>
      <c r="B131" s="336" t="s">
        <v>0</v>
      </c>
      <c r="C131" s="337"/>
      <c r="D131" s="339"/>
    </row>
    <row r="132" spans="1:4" ht="45" customHeight="1" x14ac:dyDescent="0.2">
      <c r="A132" s="6"/>
      <c r="B132" s="336" t="s">
        <v>0</v>
      </c>
      <c r="C132" s="337"/>
      <c r="D132" s="339"/>
    </row>
    <row r="133" spans="1:4" ht="45" customHeight="1" x14ac:dyDescent="0.2">
      <c r="A133" s="6"/>
      <c r="B133" s="336" t="s">
        <v>0</v>
      </c>
      <c r="C133" s="337"/>
      <c r="D133" s="339"/>
    </row>
    <row r="134" spans="1:4" ht="45" customHeight="1" x14ac:dyDescent="0.2">
      <c r="A134" s="6"/>
      <c r="B134" s="336" t="s">
        <v>0</v>
      </c>
      <c r="C134" s="337"/>
      <c r="D134" s="339"/>
    </row>
    <row r="135" spans="1:4" ht="45" customHeight="1" x14ac:dyDescent="0.2">
      <c r="A135" s="6"/>
      <c r="B135" s="336" t="s">
        <v>0</v>
      </c>
      <c r="C135" s="337"/>
      <c r="D135" s="339"/>
    </row>
    <row r="136" spans="1:4" ht="45" customHeight="1" x14ac:dyDescent="0.2">
      <c r="A136" s="6"/>
      <c r="B136" s="336" t="s">
        <v>0</v>
      </c>
      <c r="C136" s="337"/>
      <c r="D136" s="339"/>
    </row>
    <row r="137" spans="1:4" ht="45" customHeight="1" x14ac:dyDescent="0.2">
      <c r="A137" s="6"/>
      <c r="B137" s="336" t="s">
        <v>0</v>
      </c>
      <c r="C137" s="337"/>
      <c r="D137" s="339"/>
    </row>
    <row r="138" spans="1:4" ht="45" customHeight="1" x14ac:dyDescent="0.2">
      <c r="A138" s="6"/>
      <c r="B138" s="336" t="s">
        <v>0</v>
      </c>
      <c r="C138" s="337"/>
      <c r="D138" s="339"/>
    </row>
    <row r="139" spans="1:4" ht="45" customHeight="1" x14ac:dyDescent="0.2">
      <c r="A139" s="6"/>
      <c r="B139" s="336" t="s">
        <v>0</v>
      </c>
      <c r="C139" s="337"/>
      <c r="D139" s="339"/>
    </row>
    <row r="140" spans="1:4" ht="45" customHeight="1" x14ac:dyDescent="0.2">
      <c r="A140" s="6"/>
      <c r="B140" s="336" t="s">
        <v>0</v>
      </c>
      <c r="C140" s="337"/>
      <c r="D140" s="339"/>
    </row>
    <row r="141" spans="1:4" ht="45" customHeight="1" x14ac:dyDescent="0.2">
      <c r="A141" s="6"/>
      <c r="B141" s="336" t="s">
        <v>0</v>
      </c>
      <c r="C141" s="337"/>
      <c r="D141" s="339"/>
    </row>
    <row r="142" spans="1:4" ht="45" customHeight="1" x14ac:dyDescent="0.2">
      <c r="A142" s="6"/>
      <c r="B142" s="336" t="s">
        <v>0</v>
      </c>
      <c r="C142" s="337"/>
      <c r="D142" s="339"/>
    </row>
    <row r="143" spans="1:4" ht="45" customHeight="1" x14ac:dyDescent="0.2">
      <c r="A143" s="6"/>
      <c r="B143" s="336" t="s">
        <v>0</v>
      </c>
      <c r="C143" s="337"/>
      <c r="D143" s="339"/>
    </row>
    <row r="144" spans="1:4" ht="45" customHeight="1" x14ac:dyDescent="0.2">
      <c r="A144" s="6"/>
      <c r="B144" s="336" t="s">
        <v>0</v>
      </c>
      <c r="C144" s="337"/>
      <c r="D144" s="339"/>
    </row>
    <row r="145" spans="1:4" ht="45" customHeight="1" x14ac:dyDescent="0.2">
      <c r="A145" s="6"/>
      <c r="B145" s="336" t="s">
        <v>0</v>
      </c>
      <c r="C145" s="337"/>
      <c r="D145" s="339"/>
    </row>
    <row r="146" spans="1:4" ht="45" customHeight="1" x14ac:dyDescent="0.2">
      <c r="A146" s="6"/>
      <c r="B146" s="336" t="s">
        <v>0</v>
      </c>
      <c r="C146" s="337"/>
      <c r="D146" s="339"/>
    </row>
    <row r="147" spans="1:4" ht="45" customHeight="1" x14ac:dyDescent="0.2">
      <c r="A147" s="6"/>
      <c r="B147" s="336" t="s">
        <v>0</v>
      </c>
      <c r="C147" s="337"/>
      <c r="D147" s="339"/>
    </row>
    <row r="148" spans="1:4" ht="45" customHeight="1" x14ac:dyDescent="0.2">
      <c r="A148" s="6"/>
      <c r="B148" s="336" t="s">
        <v>0</v>
      </c>
      <c r="C148" s="337"/>
      <c r="D148" s="339"/>
    </row>
    <row r="149" spans="1:4" ht="45" customHeight="1" x14ac:dyDescent="0.2">
      <c r="A149" s="6"/>
      <c r="B149" s="336" t="s">
        <v>0</v>
      </c>
      <c r="C149" s="337"/>
      <c r="D149" s="339"/>
    </row>
    <row r="150" spans="1:4" ht="45" customHeight="1" x14ac:dyDescent="0.2">
      <c r="A150" s="6"/>
      <c r="B150" s="336" t="s">
        <v>0</v>
      </c>
      <c r="C150" s="337"/>
      <c r="D150" s="339"/>
    </row>
    <row r="151" spans="1:4" ht="45" customHeight="1" x14ac:dyDescent="0.2">
      <c r="A151" s="6"/>
      <c r="B151" s="336" t="s">
        <v>0</v>
      </c>
      <c r="C151" s="337"/>
      <c r="D151" s="339"/>
    </row>
    <row r="152" spans="1:4" ht="45" customHeight="1" x14ac:dyDescent="0.2">
      <c r="A152" s="6"/>
      <c r="B152" s="336" t="s">
        <v>0</v>
      </c>
      <c r="C152" s="337"/>
      <c r="D152" s="339"/>
    </row>
    <row r="153" spans="1:4" ht="45" customHeight="1" x14ac:dyDescent="0.2">
      <c r="A153" s="6"/>
      <c r="B153" s="336" t="s">
        <v>0</v>
      </c>
      <c r="C153" s="337"/>
      <c r="D153" s="339"/>
    </row>
    <row r="154" spans="1:4" ht="45" customHeight="1" x14ac:dyDescent="0.2">
      <c r="A154" s="6"/>
      <c r="B154" s="336" t="s">
        <v>0</v>
      </c>
      <c r="C154" s="337"/>
      <c r="D154" s="339"/>
    </row>
    <row r="155" spans="1:4" ht="45" customHeight="1" x14ac:dyDescent="0.2">
      <c r="A155" s="6"/>
      <c r="B155" s="336" t="s">
        <v>0</v>
      </c>
      <c r="C155" s="337"/>
      <c r="D155" s="339"/>
    </row>
    <row r="156" spans="1:4" ht="45" customHeight="1" x14ac:dyDescent="0.2">
      <c r="A156" s="6"/>
      <c r="B156" s="336" t="s">
        <v>0</v>
      </c>
      <c r="C156" s="337"/>
      <c r="D156" s="339"/>
    </row>
    <row r="157" spans="1:4" ht="45" customHeight="1" x14ac:dyDescent="0.2">
      <c r="A157" s="6"/>
      <c r="B157" s="336" t="s">
        <v>0</v>
      </c>
      <c r="C157" s="337"/>
      <c r="D157" s="339"/>
    </row>
    <row r="158" spans="1:4" ht="45" customHeight="1" x14ac:dyDescent="0.2">
      <c r="A158" s="6"/>
      <c r="B158" s="336" t="s">
        <v>0</v>
      </c>
      <c r="C158" s="337"/>
      <c r="D158" s="339"/>
    </row>
    <row r="159" spans="1:4" ht="45" customHeight="1" x14ac:dyDescent="0.2">
      <c r="A159" s="6"/>
      <c r="B159" s="336" t="s">
        <v>0</v>
      </c>
      <c r="C159" s="337"/>
      <c r="D159" s="339"/>
    </row>
    <row r="160" spans="1:4" ht="45" customHeight="1" x14ac:dyDescent="0.2">
      <c r="A160" s="6"/>
      <c r="B160" s="336" t="s">
        <v>0</v>
      </c>
      <c r="C160" s="337"/>
      <c r="D160" s="339"/>
    </row>
    <row r="161" spans="1:4" ht="45" customHeight="1" x14ac:dyDescent="0.2">
      <c r="A161" s="6"/>
      <c r="B161" s="336" t="s">
        <v>0</v>
      </c>
      <c r="C161" s="337"/>
      <c r="D161" s="339"/>
    </row>
    <row r="162" spans="1:4" ht="45" customHeight="1" x14ac:dyDescent="0.2">
      <c r="A162" s="6"/>
      <c r="B162" s="336" t="s">
        <v>0</v>
      </c>
      <c r="C162" s="337"/>
      <c r="D162" s="339"/>
    </row>
    <row r="163" spans="1:4" ht="45" customHeight="1" x14ac:dyDescent="0.2">
      <c r="A163" s="6"/>
      <c r="B163" s="336" t="s">
        <v>0</v>
      </c>
      <c r="C163" s="337"/>
      <c r="D163" s="339"/>
    </row>
    <row r="164" spans="1:4" ht="45" customHeight="1" x14ac:dyDescent="0.2">
      <c r="A164" s="6"/>
      <c r="B164" s="336" t="s">
        <v>0</v>
      </c>
      <c r="C164" s="337"/>
      <c r="D164" s="339"/>
    </row>
    <row r="165" spans="1:4" ht="45" customHeight="1" x14ac:dyDescent="0.2">
      <c r="A165" s="6"/>
      <c r="B165" s="336" t="s">
        <v>0</v>
      </c>
      <c r="C165" s="337"/>
      <c r="D165" s="339"/>
    </row>
    <row r="166" spans="1:4" ht="45" customHeight="1" x14ac:dyDescent="0.2">
      <c r="A166" s="6"/>
      <c r="B166" s="336" t="s">
        <v>0</v>
      </c>
      <c r="C166" s="337"/>
      <c r="D166" s="339"/>
    </row>
    <row r="167" spans="1:4" ht="45" customHeight="1" x14ac:dyDescent="0.2">
      <c r="A167" s="6"/>
      <c r="B167" s="336" t="s">
        <v>0</v>
      </c>
      <c r="C167" s="337"/>
      <c r="D167" s="339"/>
    </row>
    <row r="168" spans="1:4" ht="45" customHeight="1" x14ac:dyDescent="0.2">
      <c r="A168" s="6"/>
      <c r="B168" s="336" t="s">
        <v>0</v>
      </c>
      <c r="C168" s="337"/>
      <c r="D168" s="339"/>
    </row>
    <row r="169" spans="1:4" ht="45" customHeight="1" x14ac:dyDescent="0.2">
      <c r="A169" s="6"/>
      <c r="B169" s="336" t="s">
        <v>0</v>
      </c>
      <c r="C169" s="337"/>
      <c r="D169" s="339"/>
    </row>
    <row r="170" spans="1:4" ht="45" customHeight="1" x14ac:dyDescent="0.2">
      <c r="A170" s="6"/>
      <c r="B170" s="336" t="s">
        <v>0</v>
      </c>
      <c r="C170" s="337"/>
      <c r="D170" s="339"/>
    </row>
    <row r="171" spans="1:4" ht="45" customHeight="1" x14ac:dyDescent="0.2">
      <c r="A171" s="6"/>
      <c r="B171" s="336" t="s">
        <v>0</v>
      </c>
      <c r="C171" s="337"/>
      <c r="D171" s="339"/>
    </row>
    <row r="172" spans="1:4" ht="45" customHeight="1" x14ac:dyDescent="0.2">
      <c r="A172" s="6"/>
      <c r="B172" s="336" t="s">
        <v>0</v>
      </c>
      <c r="C172" s="337"/>
      <c r="D172" s="339"/>
    </row>
    <row r="173" spans="1:4" ht="45" customHeight="1" x14ac:dyDescent="0.2">
      <c r="A173" s="6"/>
      <c r="B173" s="336" t="s">
        <v>0</v>
      </c>
      <c r="C173" s="337"/>
      <c r="D173" s="339"/>
    </row>
    <row r="174" spans="1:4" ht="45" customHeight="1" x14ac:dyDescent="0.2">
      <c r="A174" s="6"/>
      <c r="B174" s="336" t="s">
        <v>0</v>
      </c>
      <c r="C174" s="337"/>
      <c r="D174" s="339"/>
    </row>
    <row r="175" spans="1:4" ht="45" customHeight="1" x14ac:dyDescent="0.2">
      <c r="A175" s="6"/>
      <c r="B175" s="336" t="s">
        <v>0</v>
      </c>
      <c r="C175" s="337"/>
      <c r="D175" s="339"/>
    </row>
    <row r="176" spans="1:4" ht="45" customHeight="1" x14ac:dyDescent="0.2">
      <c r="A176" s="6"/>
      <c r="B176" s="336" t="s">
        <v>0</v>
      </c>
      <c r="C176" s="337"/>
      <c r="D176" s="339"/>
    </row>
    <row r="177" spans="1:4" ht="45" customHeight="1" x14ac:dyDescent="0.2">
      <c r="A177" s="6"/>
      <c r="B177" s="336" t="s">
        <v>0</v>
      </c>
      <c r="C177" s="337"/>
      <c r="D177" s="339"/>
    </row>
    <row r="178" spans="1:4" ht="45" customHeight="1" x14ac:dyDescent="0.2">
      <c r="A178" s="6"/>
      <c r="B178" s="336" t="s">
        <v>0</v>
      </c>
      <c r="C178" s="337"/>
      <c r="D178" s="339"/>
    </row>
    <row r="179" spans="1:4" ht="45" customHeight="1" x14ac:dyDescent="0.2">
      <c r="A179" s="6"/>
      <c r="B179" s="336" t="s">
        <v>0</v>
      </c>
      <c r="C179" s="337"/>
      <c r="D179" s="339"/>
    </row>
    <row r="180" spans="1:4" ht="45" customHeight="1" x14ac:dyDescent="0.2">
      <c r="A180" s="6"/>
      <c r="B180" s="336" t="s">
        <v>0</v>
      </c>
      <c r="C180" s="337"/>
      <c r="D180" s="339"/>
    </row>
    <row r="181" spans="1:4" ht="45" customHeight="1" x14ac:dyDescent="0.2">
      <c r="A181" s="6"/>
      <c r="B181" s="336" t="s">
        <v>0</v>
      </c>
      <c r="C181" s="337"/>
      <c r="D181" s="339"/>
    </row>
    <row r="182" spans="1:4" ht="45" customHeight="1" x14ac:dyDescent="0.2">
      <c r="A182" s="6"/>
      <c r="B182" s="336" t="s">
        <v>0</v>
      </c>
      <c r="C182" s="337"/>
      <c r="D182" s="339"/>
    </row>
    <row r="183" spans="1:4" ht="45" customHeight="1" x14ac:dyDescent="0.2">
      <c r="A183" s="6"/>
      <c r="B183" s="336" t="s">
        <v>0</v>
      </c>
      <c r="C183" s="337"/>
      <c r="D183" s="339"/>
    </row>
    <row r="184" spans="1:4" ht="45" customHeight="1" x14ac:dyDescent="0.2">
      <c r="A184" s="6"/>
      <c r="B184" s="336" t="s">
        <v>0</v>
      </c>
      <c r="C184" s="337"/>
      <c r="D184" s="339"/>
    </row>
    <row r="185" spans="1:4" ht="45" customHeight="1" x14ac:dyDescent="0.2">
      <c r="A185" s="6"/>
      <c r="B185" s="336" t="s">
        <v>0</v>
      </c>
      <c r="C185" s="337"/>
      <c r="D185" s="339"/>
    </row>
    <row r="186" spans="1:4" ht="45" customHeight="1" x14ac:dyDescent="0.2">
      <c r="A186" s="6"/>
      <c r="B186" s="336" t="s">
        <v>0</v>
      </c>
      <c r="C186" s="337"/>
      <c r="D186" s="339"/>
    </row>
    <row r="187" spans="1:4" ht="45" customHeight="1" x14ac:dyDescent="0.2">
      <c r="A187" s="6"/>
      <c r="B187" s="336" t="s">
        <v>0</v>
      </c>
      <c r="C187" s="337"/>
      <c r="D187" s="339"/>
    </row>
    <row r="188" spans="1:4" ht="45" customHeight="1" x14ac:dyDescent="0.2">
      <c r="A188" s="6"/>
      <c r="B188" s="336" t="s">
        <v>0</v>
      </c>
      <c r="C188" s="337"/>
      <c r="D188" s="339"/>
    </row>
    <row r="189" spans="1:4" ht="45" customHeight="1" x14ac:dyDescent="0.2">
      <c r="A189" s="6"/>
      <c r="B189" s="336" t="s">
        <v>0</v>
      </c>
      <c r="C189" s="337"/>
      <c r="D189" s="339"/>
    </row>
    <row r="190" spans="1:4" ht="45" customHeight="1" x14ac:dyDescent="0.2">
      <c r="A190" s="6"/>
      <c r="B190" s="336" t="s">
        <v>0</v>
      </c>
      <c r="C190" s="337"/>
      <c r="D190" s="339"/>
    </row>
    <row r="191" spans="1:4" ht="45" customHeight="1" x14ac:dyDescent="0.2">
      <c r="A191" s="6"/>
      <c r="B191" s="336" t="s">
        <v>0</v>
      </c>
      <c r="C191" s="337"/>
      <c r="D191" s="339"/>
    </row>
    <row r="192" spans="1:4" ht="45" customHeight="1" x14ac:dyDescent="0.2">
      <c r="A192" s="6"/>
      <c r="B192" s="336" t="s">
        <v>0</v>
      </c>
      <c r="C192" s="337"/>
      <c r="D192" s="339"/>
    </row>
    <row r="193" spans="1:4" ht="45" customHeight="1" x14ac:dyDescent="0.2">
      <c r="A193" s="6"/>
      <c r="B193" s="336" t="s">
        <v>0</v>
      </c>
      <c r="C193" s="337"/>
      <c r="D193" s="339"/>
    </row>
    <row r="194" spans="1:4" ht="45" customHeight="1" x14ac:dyDescent="0.2">
      <c r="A194" s="6"/>
      <c r="B194" s="336" t="s">
        <v>0</v>
      </c>
      <c r="C194" s="337"/>
      <c r="D194" s="339"/>
    </row>
    <row r="195" spans="1:4" ht="45" customHeight="1" x14ac:dyDescent="0.2">
      <c r="A195" s="6"/>
      <c r="B195" s="336" t="s">
        <v>0</v>
      </c>
      <c r="C195" s="337"/>
      <c r="D195" s="339"/>
    </row>
    <row r="196" spans="1:4" ht="45" customHeight="1" x14ac:dyDescent="0.2">
      <c r="A196" s="6"/>
      <c r="B196" s="336" t="s">
        <v>0</v>
      </c>
      <c r="C196" s="337"/>
      <c r="D196" s="339"/>
    </row>
    <row r="197" spans="1:4" ht="45" customHeight="1" x14ac:dyDescent="0.2">
      <c r="A197" s="6"/>
      <c r="B197" s="336" t="s">
        <v>0</v>
      </c>
      <c r="C197" s="337"/>
      <c r="D197" s="339"/>
    </row>
    <row r="198" spans="1:4" ht="45" customHeight="1" x14ac:dyDescent="0.2">
      <c r="A198" s="6"/>
      <c r="B198" s="336" t="s">
        <v>0</v>
      </c>
      <c r="C198" s="337"/>
      <c r="D198" s="339"/>
    </row>
    <row r="199" spans="1:4" ht="45" customHeight="1" x14ac:dyDescent="0.2">
      <c r="A199" s="6"/>
      <c r="B199" s="336" t="s">
        <v>0</v>
      </c>
      <c r="C199" s="337"/>
      <c r="D199" s="339"/>
    </row>
    <row r="200" spans="1:4" ht="45" customHeight="1" thickBot="1" x14ac:dyDescent="0.25">
      <c r="A200" s="6"/>
      <c r="B200" s="340" t="s">
        <v>0</v>
      </c>
      <c r="C200" s="341"/>
      <c r="D200" s="342"/>
    </row>
    <row r="201" spans="1:4" ht="7.5" customHeight="1" x14ac:dyDescent="0.2"/>
  </sheetData>
  <sheetProtection algorithmName="SHA-512" hashValue="x0DcFvqWXBQ340Xqr6IMMFraWXfEWqqAW68Zoiq4J1FbF3WgNuVVIVO0zUNNX8XHyNayoZQY8jil0bgxhZtf+A==" saltValue="BHW/YHRyE7q1+bYllgMhRA==" spinCount="100000" sheet="1" objects="1" scenarios="1"/>
  <dataValidations count="1">
    <dataValidation type="list" allowBlank="1" showInputMessage="1" showErrorMessage="1" sqref="B4:B200" xr:uid="{16AC1A42-D1C2-4756-B92E-E69DEFCD5532}">
      <formula1>Tabellenblätter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indexed="43"/>
    <pageSetUpPr fitToPage="1"/>
  </sheetPr>
  <dimension ref="A1:E18"/>
  <sheetViews>
    <sheetView tabSelected="1" zoomScale="85" zoomScaleNormal="85" workbookViewId="0"/>
  </sheetViews>
  <sheetFormatPr baseColWidth="10" defaultRowHeight="12.75" x14ac:dyDescent="0.2"/>
  <cols>
    <col min="1" max="1" width="2.7109375" style="193" customWidth="1"/>
    <col min="2" max="2" width="9.42578125" style="193" customWidth="1"/>
    <col min="3" max="3" width="44.5703125" style="193" customWidth="1"/>
    <col min="4" max="4" width="21.140625" style="193" customWidth="1"/>
    <col min="5" max="5" width="32.42578125" style="193" customWidth="1"/>
    <col min="6" max="6" width="11.42578125" style="193"/>
    <col min="7" max="8" width="36.5703125" style="193" customWidth="1"/>
    <col min="9" max="16384" width="11.42578125" style="193"/>
  </cols>
  <sheetData>
    <row r="1" spans="1:5" ht="15" x14ac:dyDescent="0.2">
      <c r="A1" s="234" t="s">
        <v>341</v>
      </c>
      <c r="B1" s="20"/>
      <c r="C1" s="235"/>
      <c r="D1" s="235"/>
    </row>
    <row r="2" spans="1:5" ht="12" customHeight="1" x14ac:dyDescent="0.2">
      <c r="A2" s="236"/>
      <c r="B2" s="235"/>
      <c r="C2" s="235"/>
      <c r="D2" s="235"/>
    </row>
    <row r="3" spans="1:5" ht="20.25" customHeight="1" x14ac:dyDescent="0.2">
      <c r="A3" s="237"/>
      <c r="B3" s="238" t="s">
        <v>280</v>
      </c>
      <c r="C3" s="239"/>
      <c r="D3" s="239"/>
    </row>
    <row r="4" spans="1:5" ht="8.25" customHeight="1" x14ac:dyDescent="0.2">
      <c r="A4" s="237"/>
      <c r="B4" s="239"/>
      <c r="C4" s="239"/>
      <c r="D4" s="239"/>
    </row>
    <row r="5" spans="1:5" s="387" customFormat="1" ht="21" customHeight="1" x14ac:dyDescent="0.2">
      <c r="A5" s="384"/>
      <c r="B5" s="385" t="s">
        <v>27</v>
      </c>
      <c r="C5" s="386"/>
      <c r="D5" s="386"/>
    </row>
    <row r="6" spans="1:5" ht="6" customHeight="1" x14ac:dyDescent="0.2">
      <c r="A6" s="240"/>
      <c r="B6" s="235"/>
      <c r="C6" s="241"/>
      <c r="D6" s="242"/>
    </row>
    <row r="7" spans="1:5" ht="15.95" customHeight="1" x14ac:dyDescent="0.2">
      <c r="A7" s="240"/>
      <c r="B7" s="243" t="s">
        <v>26</v>
      </c>
      <c r="C7" s="243"/>
      <c r="D7" s="244"/>
    </row>
    <row r="8" spans="1:5" ht="6" customHeight="1" x14ac:dyDescent="0.2">
      <c r="A8" s="240"/>
      <c r="C8" s="245"/>
      <c r="D8" s="246"/>
    </row>
    <row r="9" spans="1:5" ht="15.95" customHeight="1" x14ac:dyDescent="0.2">
      <c r="A9" s="240"/>
      <c r="B9" s="247" t="s">
        <v>25</v>
      </c>
      <c r="C9" s="243"/>
      <c r="D9" s="248"/>
    </row>
    <row r="10" spans="1:5" ht="6" customHeight="1" x14ac:dyDescent="0.2">
      <c r="A10" s="240"/>
      <c r="C10" s="249"/>
      <c r="D10" s="250"/>
    </row>
    <row r="11" spans="1:5" ht="15.95" customHeight="1" x14ac:dyDescent="0.2">
      <c r="A11" s="240"/>
      <c r="B11" s="251" t="s">
        <v>43</v>
      </c>
      <c r="C11" s="252"/>
      <c r="D11" s="253"/>
      <c r="E11" s="254"/>
    </row>
    <row r="12" spans="1:5" ht="6" customHeight="1" x14ac:dyDescent="0.2">
      <c r="A12" s="240"/>
      <c r="B12" s="255"/>
      <c r="C12" s="249"/>
      <c r="D12" s="256"/>
    </row>
    <row r="13" spans="1:5" ht="15.95" customHeight="1" x14ac:dyDescent="0.2">
      <c r="A13" s="240"/>
      <c r="B13" s="243" t="s">
        <v>17</v>
      </c>
      <c r="C13" s="252"/>
      <c r="D13" s="257"/>
    </row>
    <row r="14" spans="1:5" ht="15.95" customHeight="1" x14ac:dyDescent="0.2">
      <c r="A14" s="240"/>
      <c r="B14" s="258" t="s">
        <v>18</v>
      </c>
      <c r="C14" s="243"/>
      <c r="D14" s="259"/>
    </row>
    <row r="15" spans="1:5" ht="15.95" customHeight="1" x14ac:dyDescent="0.2">
      <c r="A15" s="240"/>
      <c r="B15" s="258" t="s">
        <v>119</v>
      </c>
      <c r="C15" s="252"/>
      <c r="D15" s="260"/>
    </row>
    <row r="16" spans="1:5" ht="6" customHeight="1" x14ac:dyDescent="0.2">
      <c r="A16" s="240"/>
      <c r="C16" s="245"/>
      <c r="D16" s="246"/>
    </row>
    <row r="17" spans="1:4" ht="15.95" customHeight="1" x14ac:dyDescent="0.2">
      <c r="A17" s="240"/>
      <c r="B17" s="470" t="s">
        <v>342</v>
      </c>
      <c r="C17" s="471"/>
      <c r="D17" s="261">
        <v>2025</v>
      </c>
    </row>
    <row r="18" spans="1:4" ht="14.25" x14ac:dyDescent="0.2">
      <c r="B18" s="1"/>
      <c r="D18" s="262"/>
    </row>
  </sheetData>
  <sheetProtection algorithmName="SHA-512" hashValue="RAgIdsiKAk8V36eU9+Jxw8XUqWqCZMt9pX0lYTxiFGriDjMV+0096/6yyCzmXeEEA/vwCiNYtMvAMG6/DqOfxg==" saltValue="aOdv4ZOADbD9w/UNd/861A==" spinCount="100000" sheet="1" objects="1" scenarios="1"/>
  <customSheetViews>
    <customSheetView guid="{FF7014B8-726F-4A88-B434-EC34DD9149F9}" fitToPage="1">
      <selection activeCell="C5" sqref="C5"/>
      <pageMargins left="0.39370078740157483" right="0.39370078740157483" top="0.98425196850393704" bottom="0.98425196850393704" header="0.51181102362204722" footer="0.51181102362204722"/>
      <printOptions horizontalCentered="1" verticalCentered="1"/>
      <pageSetup paperSize="9" orientation="landscape" r:id="rId1"/>
      <headerFooter alignWithMargins="0">
        <oddHeader>&amp;L&amp;A, Seite &amp;P von &amp;N&amp;R&amp;D</oddHeader>
      </headerFooter>
    </customSheetView>
    <customSheetView guid="{AB984B78-CF90-47D3-BD7F-5805A1C1409B}" showPageBreaks="1" fitToPage="1" printArea="1">
      <selection activeCell="C7" sqref="C7"/>
      <pageMargins left="0.39370078740157483" right="0.39370078740157483" top="0.98425196850393704" bottom="0.98425196850393704" header="0.51181102362204722" footer="0.51181102362204722"/>
      <printOptions horizontalCentered="1" verticalCentered="1"/>
      <pageSetup paperSize="9" orientation="landscape" r:id="rId2"/>
      <headerFooter alignWithMargins="0">
        <oddHeader>&amp;L&amp;A, Seite &amp;P von &amp;N&amp;R&amp;D</oddHeader>
      </headerFooter>
    </customSheetView>
  </customSheetViews>
  <mergeCells count="1">
    <mergeCell ref="B17:C17"/>
  </mergeCells>
  <phoneticPr fontId="8" type="noConversion"/>
  <dataValidations count="4">
    <dataValidation type="whole" errorStyle="information" allowBlank="1" showInputMessage="1" showErrorMessage="1" errorTitle="Eingabe der Netznummer" error="Nur Zahlen zwischen 1 und 99 erlaubt." sqref="D14" xr:uid="{00000000-0002-0000-0100-000001000000}">
      <formula1>1</formula1>
      <formula2>99</formula2>
    </dataValidation>
    <dataValidation type="date" operator="greaterThanOrEqual" allowBlank="1" showInputMessage="1" showErrorMessage="1" errorTitle="Unzulässiges Datum!" error="Bitte geben Sie das korrekte Datum ein." sqref="D7" xr:uid="{00000000-0002-0000-0100-000002000000}">
      <formula1>42125</formula1>
    </dataValidation>
    <dataValidation type="whole" errorStyle="information" allowBlank="1" showInputMessage="1" showErrorMessage="1" errorTitle="Eingabe der Betriebsnummer" error="Nur Zahlen zwischen 10000000 und  10009999 erlaubt." sqref="D13" xr:uid="{00000000-0002-0000-0100-000003000000}">
      <formula1>10000000</formula1>
      <formula2>20000000</formula2>
    </dataValidation>
    <dataValidation errorStyle="information" allowBlank="1" showInputMessage="1" showErrorMessage="1" errorTitle="Eingabe der Netznummer" error="Nur Zahlen zwischen 1 und 99 erlaubt." sqref="D15" xr:uid="{DE74B58A-B2A5-4AC6-8361-C3E6F5ED1645}"/>
  </dataValidations>
  <printOptions horizontalCentered="1" verticalCentered="1"/>
  <pageMargins left="0.39370078740157483" right="0.39370078740157483" top="0.98425196850393704" bottom="0.98425196850393704" header="0.51181102362204722" footer="0.51181102362204722"/>
  <pageSetup paperSize="9" orientation="landscape" r:id="rId3"/>
  <headerFooter alignWithMargins="0">
    <oddHeader>&amp;L&amp;A, Seite &amp;P von &amp;N&amp;R&amp;D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>
    <tabColor indexed="43"/>
    <pageSetUpPr fitToPage="1"/>
  </sheetPr>
  <dimension ref="A1:C23"/>
  <sheetViews>
    <sheetView showGridLines="0" zoomScaleNormal="100" zoomScalePageLayoutView="55" workbookViewId="0"/>
  </sheetViews>
  <sheetFormatPr baseColWidth="10" defaultColWidth="19.28515625" defaultRowHeight="12.75" x14ac:dyDescent="0.2"/>
  <cols>
    <col min="1" max="1" width="2.7109375" style="19" customWidth="1"/>
    <col min="2" max="2" width="83.42578125" style="17" customWidth="1"/>
    <col min="3" max="3" width="17.7109375" style="17" customWidth="1"/>
    <col min="4" max="4" width="2.7109375" style="17" customWidth="1"/>
    <col min="5" max="16384" width="19.28515625" style="17"/>
  </cols>
  <sheetData>
    <row r="1" spans="1:3" ht="22.5" customHeight="1" x14ac:dyDescent="0.2">
      <c r="A1" s="17"/>
      <c r="B1" s="383" t="str">
        <f>"A1. Umsatzerlöse des Jahres "&amp;'A. Allgemeine Informationen'!D17</f>
        <v>A1. Umsatzerlöse des Jahres 2025</v>
      </c>
      <c r="C1" s="18"/>
    </row>
    <row r="2" spans="1:3" ht="12" customHeight="1" thickBot="1" x14ac:dyDescent="0.25"/>
    <row r="3" spans="1:3" ht="40.5" customHeight="1" x14ac:dyDescent="0.2">
      <c r="B3" s="21" t="s">
        <v>33</v>
      </c>
      <c r="C3" s="22" t="s">
        <v>34</v>
      </c>
    </row>
    <row r="4" spans="1:3" ht="15" customHeight="1" x14ac:dyDescent="0.2">
      <c r="B4" s="23" t="s">
        <v>101</v>
      </c>
      <c r="C4" s="24"/>
    </row>
    <row r="5" spans="1:3" ht="15" customHeight="1" x14ac:dyDescent="0.2">
      <c r="B5" s="14" t="s">
        <v>15</v>
      </c>
      <c r="C5" s="24"/>
    </row>
    <row r="6" spans="1:3" ht="15" customHeight="1" x14ac:dyDescent="0.2">
      <c r="B6" s="23" t="s">
        <v>102</v>
      </c>
      <c r="C6" s="24"/>
    </row>
    <row r="7" spans="1:3" ht="15" customHeight="1" x14ac:dyDescent="0.2">
      <c r="B7" s="23" t="s">
        <v>103</v>
      </c>
      <c r="C7" s="24"/>
    </row>
    <row r="8" spans="1:3" ht="15" customHeight="1" x14ac:dyDescent="0.2">
      <c r="B8" s="23" t="s">
        <v>104</v>
      </c>
      <c r="C8" s="24"/>
    </row>
    <row r="9" spans="1:3" ht="15" customHeight="1" x14ac:dyDescent="0.2">
      <c r="B9" s="23" t="s">
        <v>105</v>
      </c>
      <c r="C9" s="24"/>
    </row>
    <row r="10" spans="1:3" ht="15" customHeight="1" x14ac:dyDescent="0.2">
      <c r="B10" s="14" t="s">
        <v>106</v>
      </c>
      <c r="C10" s="24"/>
    </row>
    <row r="11" spans="1:3" ht="15" customHeight="1" x14ac:dyDescent="0.2">
      <c r="B11" s="14" t="s">
        <v>107</v>
      </c>
      <c r="C11" s="24"/>
    </row>
    <row r="12" spans="1:3" ht="15" customHeight="1" x14ac:dyDescent="0.2">
      <c r="B12" s="25" t="s">
        <v>108</v>
      </c>
      <c r="C12" s="24"/>
    </row>
    <row r="13" spans="1:3" ht="15" customHeight="1" x14ac:dyDescent="0.2">
      <c r="B13" s="26" t="s">
        <v>112</v>
      </c>
      <c r="C13" s="24"/>
    </row>
    <row r="14" spans="1:3" ht="15" customHeight="1" x14ac:dyDescent="0.2">
      <c r="B14" s="26" t="s">
        <v>113</v>
      </c>
      <c r="C14" s="24"/>
    </row>
    <row r="15" spans="1:3" ht="15" customHeight="1" x14ac:dyDescent="0.2">
      <c r="B15" s="26" t="s">
        <v>114</v>
      </c>
      <c r="C15" s="24"/>
    </row>
    <row r="16" spans="1:3" ht="15" customHeight="1" x14ac:dyDescent="0.2">
      <c r="B16" s="27" t="s">
        <v>115</v>
      </c>
      <c r="C16" s="24"/>
    </row>
    <row r="17" spans="2:3" ht="15" customHeight="1" x14ac:dyDescent="0.2">
      <c r="B17" s="27" t="s">
        <v>116</v>
      </c>
      <c r="C17" s="24"/>
    </row>
    <row r="18" spans="2:3" ht="15" customHeight="1" x14ac:dyDescent="0.2">
      <c r="B18" s="27" t="s">
        <v>117</v>
      </c>
      <c r="C18" s="24"/>
    </row>
    <row r="19" spans="2:3" ht="15" customHeight="1" x14ac:dyDescent="0.2">
      <c r="B19" s="27" t="s">
        <v>110</v>
      </c>
      <c r="C19" s="24"/>
    </row>
    <row r="20" spans="2:3" ht="15" customHeight="1" x14ac:dyDescent="0.2">
      <c r="B20" s="27" t="s">
        <v>111</v>
      </c>
      <c r="C20" s="24"/>
    </row>
    <row r="21" spans="2:3" ht="15" customHeight="1" x14ac:dyDescent="0.2">
      <c r="B21" s="27" t="s">
        <v>118</v>
      </c>
      <c r="C21" s="24"/>
    </row>
    <row r="22" spans="2:3" ht="15" customHeight="1" thickBot="1" x14ac:dyDescent="0.25">
      <c r="B22" s="28" t="s">
        <v>109</v>
      </c>
      <c r="C22" s="24"/>
    </row>
    <row r="23" spans="2:3" ht="15" customHeight="1" thickTop="1" thickBot="1" x14ac:dyDescent="0.25">
      <c r="B23" s="29" t="s">
        <v>120</v>
      </c>
      <c r="C23" s="30">
        <f>SUM(C4:C22)</f>
        <v>0</v>
      </c>
    </row>
  </sheetData>
  <sheetProtection algorithmName="SHA-512" hashValue="RkUOAu35M9AA9dczh0eWi7+UVhpG56wTZF8HJv4wdISFBMzgFJslK03m7VX1EFpXvx4wfcg8QiTwFzsTncnSEQ==" saltValue="Zpbn6HEkXZhkajRkERst0g==" spinCount="100000" sheet="1" objects="1" scenarios="1"/>
  <customSheetViews>
    <customSheetView guid="{FF7014B8-726F-4A88-B434-EC34DD9149F9}" scale="85" showGridLines="0" fitToPage="1">
      <selection activeCell="C5" sqref="C5"/>
      <pageMargins left="0.78740157499999996" right="0.78740157499999996" top="0.984251969" bottom="0.984251969" header="0.4921259845" footer="0.4921259845"/>
      <pageSetup paperSize="9" scale="48" orientation="landscape" r:id="rId1"/>
      <headerFooter alignWithMargins="0">
        <oddHeader>&amp;L &amp;A, Seite &amp;P von &amp;N&amp;R&amp;D</oddHeader>
      </headerFooter>
    </customSheetView>
    <customSheetView guid="{AB984B78-CF90-47D3-BD7F-5805A1C1409B}" scale="85" showPageBreaks="1" showGridLines="0" fitToPage="1" printArea="1">
      <selection activeCell="C5" sqref="C5"/>
      <pageMargins left="0.78740157499999996" right="0.78740157499999996" top="0.984251969" bottom="0.984251969" header="0.4921259845" footer="0.4921259845"/>
      <pageSetup paperSize="9" scale="49" orientation="landscape" r:id="rId2"/>
      <headerFooter alignWithMargins="0">
        <oddHeader>&amp;L &amp;A, Seite &amp;P von &amp;N&amp;R&amp;D</oddHeader>
      </headerFooter>
    </customSheetView>
  </customSheetViews>
  <phoneticPr fontId="8" type="noConversion"/>
  <pageMargins left="0.78740157499999996" right="0.78740157499999996" top="0.984251969" bottom="0.984251969" header="0.4921259845" footer="0.4921259845"/>
  <pageSetup paperSize="9" scale="61" orientation="landscape" r:id="rId3"/>
  <headerFooter alignWithMargins="0">
    <oddHeader>&amp;L &amp;A, Seite &amp;P von &amp;N&amp;R&amp;D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7C58D-0279-43B0-9813-1C6B269CE29C}">
  <sheetPr codeName="Tabelle1">
    <tabColor indexed="43"/>
    <pageSetUpPr fitToPage="1"/>
  </sheetPr>
  <dimension ref="B1:Q13"/>
  <sheetViews>
    <sheetView showGridLines="0" zoomScaleNormal="100" workbookViewId="0"/>
  </sheetViews>
  <sheetFormatPr baseColWidth="10" defaultRowHeight="14.25" x14ac:dyDescent="0.2"/>
  <cols>
    <col min="1" max="1" width="2.7109375" style="13" customWidth="1"/>
    <col min="2" max="2" width="34.85546875" style="13" customWidth="1"/>
    <col min="3" max="17" width="17.7109375" style="13" customWidth="1"/>
    <col min="18" max="18" width="2.7109375" style="13" customWidth="1"/>
    <col min="19" max="21" width="16.7109375" style="13" customWidth="1"/>
    <col min="22" max="16384" width="11.42578125" style="13"/>
  </cols>
  <sheetData>
    <row r="1" spans="2:17" ht="30" customHeight="1" x14ac:dyDescent="0.2">
      <c r="B1" s="195" t="str">
        <f>"A2. Darstellung des Energieflusses " &amp; 'A. Allgemeine Informationen'!D17</f>
        <v>A2. Darstellung des Energieflusses 2025</v>
      </c>
    </row>
    <row r="2" spans="2:17" ht="12" customHeight="1" thickBot="1" x14ac:dyDescent="0.25">
      <c r="B2" s="196"/>
    </row>
    <row r="3" spans="2:17" s="393" customFormat="1" ht="18" customHeight="1" x14ac:dyDescent="0.2">
      <c r="B3" s="390" t="s">
        <v>95</v>
      </c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2"/>
    </row>
    <row r="4" spans="2:17" s="393" customFormat="1" ht="18" customHeight="1" x14ac:dyDescent="0.2">
      <c r="B4" s="472" t="s">
        <v>35</v>
      </c>
      <c r="C4" s="394" t="s">
        <v>98</v>
      </c>
      <c r="D4" s="395"/>
      <c r="E4" s="396"/>
      <c r="F4" s="397"/>
      <c r="G4" s="398" t="s">
        <v>99</v>
      </c>
      <c r="H4" s="395"/>
      <c r="I4" s="395"/>
      <c r="J4" s="395"/>
      <c r="K4" s="395"/>
      <c r="L4" s="395"/>
      <c r="M4" s="397"/>
      <c r="N4" s="473" t="s">
        <v>264</v>
      </c>
      <c r="O4" s="475" t="s">
        <v>265</v>
      </c>
      <c r="P4" s="399" t="s">
        <v>266</v>
      </c>
      <c r="Q4" s="400"/>
    </row>
    <row r="5" spans="2:17" ht="90" customHeight="1" x14ac:dyDescent="0.2">
      <c r="B5" s="472"/>
      <c r="C5" s="197" t="s">
        <v>267</v>
      </c>
      <c r="D5" s="197" t="s">
        <v>268</v>
      </c>
      <c r="E5" s="198" t="s">
        <v>269</v>
      </c>
      <c r="F5" s="199" t="s">
        <v>270</v>
      </c>
      <c r="G5" s="200" t="s">
        <v>271</v>
      </c>
      <c r="H5" s="197" t="s">
        <v>272</v>
      </c>
      <c r="I5" s="197" t="s">
        <v>273</v>
      </c>
      <c r="J5" s="197" t="s">
        <v>274</v>
      </c>
      <c r="K5" s="197" t="s">
        <v>275</v>
      </c>
      <c r="L5" s="197" t="s">
        <v>269</v>
      </c>
      <c r="M5" s="199" t="s">
        <v>270</v>
      </c>
      <c r="N5" s="474"/>
      <c r="O5" s="476"/>
      <c r="P5" s="201" t="s">
        <v>276</v>
      </c>
      <c r="Q5" s="202" t="s">
        <v>277</v>
      </c>
    </row>
    <row r="6" spans="2:17" ht="14.25" customHeight="1" x14ac:dyDescent="0.2">
      <c r="B6" s="203" t="s">
        <v>2</v>
      </c>
      <c r="C6" s="15"/>
      <c r="D6" s="204"/>
      <c r="E6" s="15"/>
      <c r="F6" s="42">
        <f t="shared" ref="F6:F12" si="0">SUM(C6:E6)</f>
        <v>0</v>
      </c>
      <c r="G6" s="205"/>
      <c r="H6" s="44"/>
      <c r="I6" s="206"/>
      <c r="J6" s="206"/>
      <c r="K6" s="207"/>
      <c r="L6" s="208"/>
      <c r="M6" s="209"/>
      <c r="N6" s="15"/>
      <c r="O6" s="16"/>
      <c r="P6" s="210"/>
      <c r="Q6" s="211"/>
    </row>
    <row r="7" spans="2:17" ht="15" customHeight="1" x14ac:dyDescent="0.2">
      <c r="B7" s="203" t="s">
        <v>37</v>
      </c>
      <c r="C7" s="15"/>
      <c r="D7" s="466">
        <f>SUM('B3. dezentrale Einspeisung'!F13:F20)</f>
        <v>0</v>
      </c>
      <c r="E7" s="15"/>
      <c r="F7" s="42">
        <f t="shared" si="0"/>
        <v>0</v>
      </c>
      <c r="G7" s="217">
        <f>'B1. Erzielte Erlöse'!K13</f>
        <v>0</v>
      </c>
      <c r="H7" s="41">
        <f>'B1. Erzielte Erlöse'!N13</f>
        <v>0</v>
      </c>
      <c r="I7" s="212"/>
      <c r="J7" s="213"/>
      <c r="K7" s="214">
        <f>'B1. Erzielte Erlöse'!J48+'B1. Erzielte Erlöse'!J57</f>
        <v>0</v>
      </c>
      <c r="L7" s="215">
        <f>'B1. Erzielte Erlöse'!K156+'B1. Erzielte Erlöse'!N156</f>
        <v>0</v>
      </c>
      <c r="M7" s="216">
        <f t="shared" ref="M7:M12" si="1">SUM(G7:L7)</f>
        <v>0</v>
      </c>
      <c r="N7" s="15"/>
      <c r="O7" s="16"/>
      <c r="P7" s="210"/>
      <c r="Q7" s="211"/>
    </row>
    <row r="8" spans="2:17" ht="15" customHeight="1" x14ac:dyDescent="0.2">
      <c r="B8" s="203" t="s">
        <v>3</v>
      </c>
      <c r="C8" s="15"/>
      <c r="D8" s="43">
        <f>SUM('B3. dezentrale Einspeisung'!F22:F29)</f>
        <v>0</v>
      </c>
      <c r="E8" s="15"/>
      <c r="F8" s="42">
        <f t="shared" si="0"/>
        <v>0</v>
      </c>
      <c r="G8" s="217">
        <f>'B1. Erzielte Erlöse'!K14</f>
        <v>0</v>
      </c>
      <c r="H8" s="41">
        <f>'B1. Erzielte Erlöse'!N14</f>
        <v>0</v>
      </c>
      <c r="I8" s="212"/>
      <c r="J8" s="218"/>
      <c r="K8" s="214">
        <f>'B1. Erzielte Erlöse'!J49+'B1. Erzielte Erlöse'!J58</f>
        <v>0</v>
      </c>
      <c r="L8" s="215">
        <f>'B1. Erzielte Erlöse'!K157+'B1. Erzielte Erlöse'!N157</f>
        <v>0</v>
      </c>
      <c r="M8" s="221">
        <f t="shared" si="1"/>
        <v>0</v>
      </c>
      <c r="N8" s="15"/>
      <c r="O8" s="16"/>
      <c r="P8" s="210"/>
      <c r="Q8" s="211"/>
    </row>
    <row r="9" spans="2:17" ht="15" customHeight="1" x14ac:dyDescent="0.2">
      <c r="B9" s="203" t="s">
        <v>38</v>
      </c>
      <c r="C9" s="15"/>
      <c r="D9" s="43">
        <f>SUM('B3. dezentrale Einspeisung'!F32:F39)</f>
        <v>0</v>
      </c>
      <c r="E9" s="15"/>
      <c r="F9" s="42">
        <f t="shared" si="0"/>
        <v>0</v>
      </c>
      <c r="G9" s="217">
        <f>'B1. Erzielte Erlöse'!K15</f>
        <v>0</v>
      </c>
      <c r="H9" s="41">
        <f>'B1. Erzielte Erlöse'!N15</f>
        <v>0</v>
      </c>
      <c r="I9" s="212"/>
      <c r="J9" s="218"/>
      <c r="K9" s="214">
        <f>'B1. Erzielte Erlöse'!J50+'B1. Erzielte Erlöse'!J59</f>
        <v>0</v>
      </c>
      <c r="L9" s="215">
        <f>'B1. Erzielte Erlöse'!K158+'B1. Erzielte Erlöse'!N158</f>
        <v>0</v>
      </c>
      <c r="M9" s="221">
        <f t="shared" si="1"/>
        <v>0</v>
      </c>
      <c r="N9" s="15"/>
      <c r="O9" s="16"/>
      <c r="P9" s="210"/>
      <c r="Q9" s="211"/>
    </row>
    <row r="10" spans="2:17" ht="15" customHeight="1" x14ac:dyDescent="0.2">
      <c r="B10" s="203" t="s">
        <v>4</v>
      </c>
      <c r="C10" s="15"/>
      <c r="D10" s="43">
        <f>SUM('B3. dezentrale Einspeisung'!F40:F47)</f>
        <v>0</v>
      </c>
      <c r="E10" s="15"/>
      <c r="F10" s="42">
        <f t="shared" si="0"/>
        <v>0</v>
      </c>
      <c r="G10" s="217">
        <f>'B1. Erzielte Erlöse'!K16</f>
        <v>0</v>
      </c>
      <c r="H10" s="41">
        <f>'B1. Erzielte Erlöse'!N16</f>
        <v>0</v>
      </c>
      <c r="I10" s="212"/>
      <c r="J10" s="222"/>
      <c r="K10" s="214">
        <f>'B1. Erzielte Erlöse'!J51+'B1. Erzielte Erlöse'!J60</f>
        <v>0</v>
      </c>
      <c r="L10" s="215">
        <f>'B1. Erzielte Erlöse'!K159+'B1. Erzielte Erlöse'!N159</f>
        <v>0</v>
      </c>
      <c r="M10" s="221">
        <f t="shared" si="1"/>
        <v>0</v>
      </c>
      <c r="N10" s="15"/>
      <c r="O10" s="16"/>
      <c r="P10" s="210"/>
      <c r="Q10" s="211"/>
    </row>
    <row r="11" spans="2:17" ht="15" customHeight="1" x14ac:dyDescent="0.2">
      <c r="B11" s="203" t="s">
        <v>39</v>
      </c>
      <c r="C11" s="15"/>
      <c r="D11" s="43">
        <f>SUM('B3. dezentrale Einspeisung'!F49:F56)</f>
        <v>0</v>
      </c>
      <c r="E11" s="15"/>
      <c r="F11" s="42">
        <f t="shared" si="0"/>
        <v>0</v>
      </c>
      <c r="G11" s="217">
        <f>'B1. Erzielte Erlöse'!K17</f>
        <v>0</v>
      </c>
      <c r="H11" s="41">
        <f>'B1. Erzielte Erlöse'!N17</f>
        <v>0</v>
      </c>
      <c r="I11" s="223"/>
      <c r="J11" s="219">
        <f>'B1. Erzielte Erlöse'!K35+'B1. Erzielte Erlöse'!N35</f>
        <v>0</v>
      </c>
      <c r="K11" s="219">
        <f>'B1. Erzielte Erlöse'!J52</f>
        <v>0</v>
      </c>
      <c r="L11" s="215">
        <f>'B1. Erzielte Erlöse'!K160+'B1. Erzielte Erlöse'!N160</f>
        <v>0</v>
      </c>
      <c r="M11" s="221">
        <f t="shared" si="1"/>
        <v>0</v>
      </c>
      <c r="N11" s="15"/>
      <c r="O11" s="16"/>
      <c r="P11" s="210"/>
      <c r="Q11" s="211"/>
    </row>
    <row r="12" spans="2:17" ht="15" customHeight="1" x14ac:dyDescent="0.2">
      <c r="B12" s="203" t="s">
        <v>40</v>
      </c>
      <c r="C12" s="15"/>
      <c r="D12" s="43">
        <f>SUM('B3. dezentrale Einspeisung'!F58:F64)</f>
        <v>0</v>
      </c>
      <c r="E12" s="15"/>
      <c r="F12" s="42">
        <f t="shared" si="0"/>
        <v>0</v>
      </c>
      <c r="G12" s="217">
        <f>'B1. Erzielte Erlöse'!K18</f>
        <v>0</v>
      </c>
      <c r="H12" s="41">
        <f>'B1. Erzielte Erlöse'!N18</f>
        <v>0</v>
      </c>
      <c r="I12" s="219">
        <f>'B1. Erzielte Erlöse'!J22</f>
        <v>0</v>
      </c>
      <c r="J12" s="219">
        <f>'B1. Erzielte Erlöse'!K36+'B1. Erzielte Erlöse'!N36+'B1. Erzielte Erlöse'!J39+'B1. Erzielte Erlöse'!J31+SUM('B1. Erzielte Erlöse'!J25:J28,'B1. Erzielte Erlöse'!J42:J44)</f>
        <v>0</v>
      </c>
      <c r="K12" s="219">
        <f>'B1. Erzielte Erlöse'!J53</f>
        <v>0</v>
      </c>
      <c r="L12" s="220">
        <f>'B1. Erzielte Erlöse'!K161+'B1. Erzielte Erlöse'!N161+'B1. Erzielte Erlöse'!K162</f>
        <v>0</v>
      </c>
      <c r="M12" s="221">
        <f t="shared" si="1"/>
        <v>0</v>
      </c>
      <c r="N12" s="15"/>
      <c r="O12" s="16"/>
      <c r="P12" s="224"/>
      <c r="Q12" s="225"/>
    </row>
    <row r="13" spans="2:17" ht="15" customHeight="1" thickBot="1" x14ac:dyDescent="0.25">
      <c r="B13" s="226" t="s">
        <v>16</v>
      </c>
      <c r="C13" s="227">
        <f t="shared" ref="C13:O13" si="2">SUM(C7:C12)</f>
        <v>0</v>
      </c>
      <c r="D13" s="227">
        <f t="shared" si="2"/>
        <v>0</v>
      </c>
      <c r="E13" s="227">
        <f t="shared" si="2"/>
        <v>0</v>
      </c>
      <c r="F13" s="228">
        <f t="shared" si="2"/>
        <v>0</v>
      </c>
      <c r="G13" s="229">
        <f t="shared" si="2"/>
        <v>0</v>
      </c>
      <c r="H13" s="227">
        <f t="shared" si="2"/>
        <v>0</v>
      </c>
      <c r="I13" s="227">
        <f t="shared" si="2"/>
        <v>0</v>
      </c>
      <c r="J13" s="227">
        <f>SUM(J7:J12)</f>
        <v>0</v>
      </c>
      <c r="K13" s="227">
        <f t="shared" si="2"/>
        <v>0</v>
      </c>
      <c r="L13" s="227">
        <f t="shared" si="2"/>
        <v>0</v>
      </c>
      <c r="M13" s="228">
        <f t="shared" si="2"/>
        <v>0</v>
      </c>
      <c r="N13" s="227">
        <f t="shared" si="2"/>
        <v>0</v>
      </c>
      <c r="O13" s="228">
        <f t="shared" si="2"/>
        <v>0</v>
      </c>
      <c r="P13" s="230">
        <f>F13-M13-N13-O13</f>
        <v>0</v>
      </c>
      <c r="Q13" s="231">
        <f>IFERROR(P13/F13,0)</f>
        <v>0</v>
      </c>
    </row>
  </sheetData>
  <sheetProtection algorithmName="SHA-512" hashValue="kVNg5MH3dkXL/qy3qA+FiWazntmoM2rbdW5YCWOstChLFjOPxM5qcCuFR3i+dKl1+XsYpXkSgNjM+hCVHgBSLA==" saltValue="99qF7KrVsoJlzQmwnpsGiw==" spinCount="100000" sheet="1" objects="1" scenarios="1"/>
  <mergeCells count="3">
    <mergeCell ref="B4:B5"/>
    <mergeCell ref="N4:N5"/>
    <mergeCell ref="O4:O5"/>
  </mergeCells>
  <conditionalFormatting sqref="Q6:Q12">
    <cfRule type="expression" dxfId="12" priority="1">
      <formula>OR(Q6&gt;1%,Q6&lt;-1%)</formula>
    </cfRule>
  </conditionalFormatting>
  <conditionalFormatting sqref="Q13">
    <cfRule type="expression" dxfId="11" priority="2">
      <formula>OR($Q$13&gt;0.01,$Q$13&lt;-0.01)</formula>
    </cfRule>
  </conditionalFormatting>
  <pageMargins left="0.78740157499999996" right="0.78740157499999996" top="0.984251969" bottom="0.984251969" header="0.4921259845" footer="0.4921259845"/>
  <pageSetup paperSize="9" orientation="landscape" r:id="rId1"/>
  <headerFooter alignWithMargins="0">
    <oddHeader>&amp;L &amp;A, Seite &amp;P von &amp;N&amp;R&amp;D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280A4-60A5-4CA0-A98C-F9939525A8C4}">
  <sheetPr codeName="Tabelle3">
    <tabColor rgb="FFFFFF99"/>
    <pageSetUpPr fitToPage="1"/>
  </sheetPr>
  <dimension ref="A1:V173"/>
  <sheetViews>
    <sheetView showGridLines="0" zoomScale="90" zoomScaleNormal="90" zoomScaleSheetLayoutView="7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C4" sqref="C4"/>
    </sheetView>
  </sheetViews>
  <sheetFormatPr baseColWidth="10" defaultColWidth="12.5703125" defaultRowHeight="12.75" x14ac:dyDescent="0.2"/>
  <cols>
    <col min="1" max="1" width="4" style="47" customWidth="1"/>
    <col min="2" max="2" width="104.7109375" style="47" customWidth="1"/>
    <col min="3" max="6" width="23.5703125" style="47" customWidth="1"/>
    <col min="7" max="7" width="21.5703125" style="47" customWidth="1"/>
    <col min="8" max="8" width="4.140625" style="47" customWidth="1"/>
    <col min="9" max="14" width="23.5703125" style="47" customWidth="1"/>
    <col min="15" max="15" width="4.140625" style="47" customWidth="1"/>
    <col min="16" max="18" width="27" style="47" customWidth="1"/>
    <col min="19" max="19" width="11" style="47" customWidth="1"/>
    <col min="20" max="20" width="4.85546875" style="47" customWidth="1"/>
    <col min="21" max="21" width="22.42578125" style="47" customWidth="1"/>
    <col min="22" max="23" width="3.140625" style="47" customWidth="1"/>
    <col min="24" max="16384" width="12.5703125" style="47"/>
  </cols>
  <sheetData>
    <row r="1" spans="2:22" ht="18" x14ac:dyDescent="0.2">
      <c r="B1" s="45" t="str">
        <f>"B1. Erzielte Erlöse des Jahres "&amp;'A. Allgemeine Informationen'!D17</f>
        <v>B1. Erzielte Erlöse des Jahres 2025</v>
      </c>
      <c r="C1" s="232"/>
      <c r="D1" s="233"/>
      <c r="E1" s="233"/>
    </row>
    <row r="2" spans="2:22" ht="15" thickBot="1" x14ac:dyDescent="0.25">
      <c r="B2" s="46"/>
      <c r="C2" s="232"/>
      <c r="D2" s="233"/>
      <c r="E2" s="233"/>
    </row>
    <row r="3" spans="2:22" ht="18.75" customHeight="1" x14ac:dyDescent="0.2">
      <c r="B3" s="378"/>
      <c r="C3" s="355" t="s">
        <v>34</v>
      </c>
      <c r="D3" s="233"/>
      <c r="E3" s="233"/>
    </row>
    <row r="4" spans="2:22" ht="15" customHeight="1" x14ac:dyDescent="0.2">
      <c r="B4" s="379" t="s">
        <v>282</v>
      </c>
      <c r="C4" s="311"/>
      <c r="D4" s="233"/>
      <c r="E4" s="233"/>
    </row>
    <row r="5" spans="2:22" ht="15" customHeight="1" x14ac:dyDescent="0.2">
      <c r="B5" s="379" t="s">
        <v>278</v>
      </c>
      <c r="C5" s="380">
        <f>U13+U22+U25+U31+U43+U52+U59+U67+U103</f>
        <v>0</v>
      </c>
      <c r="D5" s="377"/>
      <c r="E5" s="233"/>
    </row>
    <row r="6" spans="2:22" ht="15" customHeight="1" thickBot="1" x14ac:dyDescent="0.25">
      <c r="B6" s="263" t="s">
        <v>266</v>
      </c>
      <c r="C6" s="264">
        <f>C4-C5</f>
        <v>0</v>
      </c>
      <c r="D6" s="377"/>
      <c r="E6" s="233"/>
    </row>
    <row r="7" spans="2:22" ht="22.5" customHeight="1" thickBot="1" x14ac:dyDescent="0.25">
      <c r="B7" s="381"/>
      <c r="C7" s="382"/>
      <c r="D7" s="377"/>
      <c r="E7" s="233"/>
    </row>
    <row r="8" spans="2:22" ht="25.5" customHeight="1" x14ac:dyDescent="0.2">
      <c r="B8" s="48" t="s">
        <v>159</v>
      </c>
      <c r="C8" s="520" t="s">
        <v>126</v>
      </c>
      <c r="D8" s="521"/>
      <c r="E8" s="521"/>
      <c r="F8" s="521"/>
      <c r="G8" s="521"/>
      <c r="H8" s="49"/>
      <c r="I8" s="520" t="s">
        <v>1</v>
      </c>
      <c r="J8" s="523"/>
      <c r="K8" s="523"/>
      <c r="L8" s="523"/>
      <c r="M8" s="523"/>
      <c r="N8" s="523"/>
      <c r="O8" s="49"/>
      <c r="P8" s="525" t="s">
        <v>45</v>
      </c>
      <c r="Q8" s="526"/>
      <c r="R8" s="526"/>
      <c r="S8" s="526"/>
      <c r="T8" s="526"/>
      <c r="U8" s="526"/>
      <c r="V8" s="527"/>
    </row>
    <row r="9" spans="2:22" ht="25.5" customHeight="1" x14ac:dyDescent="0.2">
      <c r="B9" s="50" t="s">
        <v>160</v>
      </c>
      <c r="C9" s="522"/>
      <c r="D9" s="522"/>
      <c r="E9" s="522"/>
      <c r="F9" s="522"/>
      <c r="G9" s="522"/>
      <c r="I9" s="524"/>
      <c r="J9" s="524"/>
      <c r="K9" s="524"/>
      <c r="L9" s="524"/>
      <c r="M9" s="524"/>
      <c r="N9" s="524"/>
      <c r="P9" s="528"/>
      <c r="Q9" s="529"/>
      <c r="R9" s="529"/>
      <c r="S9" s="529"/>
      <c r="T9" s="529"/>
      <c r="U9" s="529"/>
      <c r="V9" s="530"/>
    </row>
    <row r="10" spans="2:22" ht="18" customHeight="1" x14ac:dyDescent="0.2">
      <c r="B10" s="507" t="s">
        <v>161</v>
      </c>
      <c r="C10" s="51" t="s">
        <v>162</v>
      </c>
      <c r="D10" s="51"/>
      <c r="E10" s="51"/>
      <c r="F10" s="52"/>
      <c r="G10" s="53"/>
      <c r="I10" s="508" t="s">
        <v>162</v>
      </c>
      <c r="J10" s="508"/>
      <c r="K10" s="508"/>
      <c r="L10" s="508"/>
      <c r="M10" s="508"/>
      <c r="N10" s="508"/>
      <c r="P10" s="54" t="s">
        <v>162</v>
      </c>
      <c r="Q10" s="55"/>
      <c r="V10" s="56"/>
    </row>
    <row r="11" spans="2:22" ht="18" customHeight="1" x14ac:dyDescent="0.2">
      <c r="B11" s="503"/>
      <c r="C11" s="52" t="s">
        <v>163</v>
      </c>
      <c r="D11" s="52"/>
      <c r="E11" s="52" t="s">
        <v>164</v>
      </c>
      <c r="F11" s="52"/>
      <c r="G11" s="57"/>
      <c r="I11" s="509" t="s">
        <v>163</v>
      </c>
      <c r="J11" s="509"/>
      <c r="K11" s="509"/>
      <c r="L11" s="509" t="s">
        <v>164</v>
      </c>
      <c r="M11" s="509"/>
      <c r="N11" s="509"/>
      <c r="O11" s="58"/>
      <c r="P11" s="59" t="s">
        <v>165</v>
      </c>
      <c r="Q11" s="59" t="s">
        <v>166</v>
      </c>
      <c r="U11" s="60"/>
      <c r="V11" s="56"/>
    </row>
    <row r="12" spans="2:22" ht="36" customHeight="1" x14ac:dyDescent="0.2">
      <c r="B12" s="61"/>
      <c r="C12" s="62" t="s">
        <v>167</v>
      </c>
      <c r="D12" s="62" t="s">
        <v>168</v>
      </c>
      <c r="E12" s="62" t="s">
        <v>167</v>
      </c>
      <c r="F12" s="62" t="s">
        <v>168</v>
      </c>
      <c r="G12" s="63"/>
      <c r="I12" s="64" t="s">
        <v>169</v>
      </c>
      <c r="J12" s="62" t="s">
        <v>170</v>
      </c>
      <c r="K12" s="62" t="s">
        <v>171</v>
      </c>
      <c r="L12" s="64" t="s">
        <v>169</v>
      </c>
      <c r="M12" s="62" t="s">
        <v>170</v>
      </c>
      <c r="N12" s="62" t="s">
        <v>171</v>
      </c>
      <c r="O12" s="58"/>
      <c r="P12" s="65" t="s">
        <v>172</v>
      </c>
      <c r="Q12" s="66" t="s">
        <v>172</v>
      </c>
      <c r="R12" s="58"/>
      <c r="S12" s="58"/>
      <c r="T12" s="58"/>
      <c r="U12" s="67" t="s">
        <v>173</v>
      </c>
      <c r="V12" s="56"/>
    </row>
    <row r="13" spans="2:22" ht="15" customHeight="1" x14ac:dyDescent="0.2">
      <c r="B13" s="68" t="s">
        <v>174</v>
      </c>
      <c r="C13" s="69"/>
      <c r="D13" s="69"/>
      <c r="E13" s="69"/>
      <c r="F13" s="69"/>
      <c r="G13" s="70"/>
      <c r="I13" s="71"/>
      <c r="J13" s="71"/>
      <c r="K13" s="71"/>
      <c r="L13" s="71"/>
      <c r="M13" s="71"/>
      <c r="N13" s="71"/>
      <c r="O13" s="72"/>
      <c r="P13" s="73">
        <f t="shared" ref="P13:P18" si="0">(C13*J13)+(D13*K13/100)</f>
        <v>0</v>
      </c>
      <c r="Q13" s="73">
        <f t="shared" ref="Q13:Q18" si="1">(E13*M13)+(F13*N13/100)</f>
        <v>0</v>
      </c>
      <c r="U13" s="74">
        <f>SUM(P13:Q18)</f>
        <v>0</v>
      </c>
      <c r="V13" s="56"/>
    </row>
    <row r="14" spans="2:22" ht="15" customHeight="1" x14ac:dyDescent="0.2">
      <c r="B14" s="68" t="s">
        <v>3</v>
      </c>
      <c r="C14" s="69"/>
      <c r="D14" s="69"/>
      <c r="E14" s="69"/>
      <c r="F14" s="69"/>
      <c r="G14" s="70"/>
      <c r="I14" s="71"/>
      <c r="J14" s="71"/>
      <c r="K14" s="71"/>
      <c r="L14" s="71"/>
      <c r="M14" s="71"/>
      <c r="N14" s="71"/>
      <c r="O14" s="75"/>
      <c r="P14" s="73">
        <f t="shared" si="0"/>
        <v>0</v>
      </c>
      <c r="Q14" s="73">
        <f t="shared" si="1"/>
        <v>0</v>
      </c>
      <c r="U14" s="76"/>
      <c r="V14" s="56"/>
    </row>
    <row r="15" spans="2:22" ht="15" customHeight="1" x14ac:dyDescent="0.2">
      <c r="B15" s="68" t="s">
        <v>175</v>
      </c>
      <c r="C15" s="69"/>
      <c r="D15" s="69"/>
      <c r="E15" s="69"/>
      <c r="F15" s="69"/>
      <c r="G15" s="70"/>
      <c r="I15" s="71"/>
      <c r="J15" s="71"/>
      <c r="K15" s="71"/>
      <c r="L15" s="71"/>
      <c r="M15" s="71"/>
      <c r="N15" s="71"/>
      <c r="O15" s="75"/>
      <c r="P15" s="73">
        <f t="shared" si="0"/>
        <v>0</v>
      </c>
      <c r="Q15" s="73">
        <f t="shared" si="1"/>
        <v>0</v>
      </c>
      <c r="U15" s="76"/>
      <c r="V15" s="56"/>
    </row>
    <row r="16" spans="2:22" ht="15" customHeight="1" x14ac:dyDescent="0.2">
      <c r="B16" s="68" t="s">
        <v>4</v>
      </c>
      <c r="C16" s="69"/>
      <c r="D16" s="69"/>
      <c r="E16" s="69"/>
      <c r="F16" s="69"/>
      <c r="G16" s="70"/>
      <c r="I16" s="71"/>
      <c r="J16" s="71"/>
      <c r="K16" s="71"/>
      <c r="L16" s="71"/>
      <c r="M16" s="71"/>
      <c r="N16" s="71"/>
      <c r="O16" s="72"/>
      <c r="P16" s="73">
        <f t="shared" si="0"/>
        <v>0</v>
      </c>
      <c r="Q16" s="73">
        <f t="shared" si="1"/>
        <v>0</v>
      </c>
      <c r="U16" s="76"/>
      <c r="V16" s="56"/>
    </row>
    <row r="17" spans="2:22" ht="15" customHeight="1" x14ac:dyDescent="0.2">
      <c r="B17" s="68" t="s">
        <v>176</v>
      </c>
      <c r="C17" s="69"/>
      <c r="D17" s="69"/>
      <c r="E17" s="69"/>
      <c r="F17" s="69"/>
      <c r="G17" s="70"/>
      <c r="I17" s="71"/>
      <c r="J17" s="71"/>
      <c r="K17" s="71"/>
      <c r="L17" s="71"/>
      <c r="M17" s="71"/>
      <c r="N17" s="71"/>
      <c r="O17" s="72"/>
      <c r="P17" s="73">
        <f t="shared" si="0"/>
        <v>0</v>
      </c>
      <c r="Q17" s="73">
        <f t="shared" si="1"/>
        <v>0</v>
      </c>
      <c r="U17" s="76"/>
      <c r="V17" s="56"/>
    </row>
    <row r="18" spans="2:22" ht="15" customHeight="1" x14ac:dyDescent="0.2">
      <c r="B18" s="68" t="s">
        <v>5</v>
      </c>
      <c r="C18" s="69"/>
      <c r="D18" s="69"/>
      <c r="E18" s="69"/>
      <c r="F18" s="69"/>
      <c r="G18" s="70"/>
      <c r="I18" s="71"/>
      <c r="J18" s="71"/>
      <c r="K18" s="71"/>
      <c r="L18" s="71"/>
      <c r="M18" s="71"/>
      <c r="N18" s="71"/>
      <c r="O18" s="72"/>
      <c r="P18" s="73">
        <f t="shared" si="0"/>
        <v>0</v>
      </c>
      <c r="Q18" s="73">
        <f t="shared" si="1"/>
        <v>0</v>
      </c>
      <c r="U18" s="76"/>
      <c r="V18" s="56"/>
    </row>
    <row r="19" spans="2:22" ht="15" customHeight="1" x14ac:dyDescent="0.2">
      <c r="B19" s="77"/>
      <c r="C19" s="58"/>
      <c r="D19" s="58"/>
      <c r="E19" s="58"/>
      <c r="F19" s="72"/>
      <c r="G19" s="63"/>
      <c r="I19" s="78"/>
      <c r="J19" s="79"/>
      <c r="K19" s="79"/>
      <c r="L19" s="79"/>
      <c r="M19" s="79"/>
      <c r="N19" s="80"/>
      <c r="P19" s="81"/>
      <c r="V19" s="56"/>
    </row>
    <row r="20" spans="2:22" ht="18" customHeight="1" x14ac:dyDescent="0.2">
      <c r="B20" s="502" t="s">
        <v>177</v>
      </c>
      <c r="C20" s="82" t="s">
        <v>178</v>
      </c>
      <c r="D20" s="83"/>
      <c r="E20" s="84"/>
      <c r="G20" s="63"/>
      <c r="I20" s="85" t="s">
        <v>178</v>
      </c>
      <c r="J20" s="83"/>
      <c r="K20" s="84"/>
      <c r="L20" s="84"/>
      <c r="M20" s="84"/>
      <c r="N20" s="53"/>
      <c r="P20" s="485" t="s">
        <v>179</v>
      </c>
      <c r="U20" s="485" t="s">
        <v>179</v>
      </c>
      <c r="V20" s="56"/>
    </row>
    <row r="21" spans="2:22" ht="36" customHeight="1" x14ac:dyDescent="0.2">
      <c r="B21" s="518"/>
      <c r="C21" s="86" t="s">
        <v>180</v>
      </c>
      <c r="D21" s="87" t="s">
        <v>168</v>
      </c>
      <c r="G21" s="63"/>
      <c r="I21" s="87" t="s">
        <v>169</v>
      </c>
      <c r="J21" s="66" t="s">
        <v>171</v>
      </c>
      <c r="K21" s="88"/>
      <c r="L21" s="88"/>
      <c r="M21" s="88"/>
      <c r="N21" s="53"/>
      <c r="P21" s="501"/>
      <c r="U21" s="519"/>
      <c r="V21" s="56"/>
    </row>
    <row r="22" spans="2:22" ht="15" customHeight="1" x14ac:dyDescent="0.2">
      <c r="B22" s="89" t="s">
        <v>5</v>
      </c>
      <c r="C22" s="90"/>
      <c r="D22" s="69"/>
      <c r="G22" s="91"/>
      <c r="I22" s="92"/>
      <c r="J22" s="93"/>
      <c r="K22" s="94"/>
      <c r="L22" s="94"/>
      <c r="M22" s="94"/>
      <c r="N22" s="95"/>
      <c r="P22" s="73">
        <f>(C22*I22)+(D22*J22/100)</f>
        <v>0</v>
      </c>
      <c r="U22" s="74">
        <f>P22</f>
        <v>0</v>
      </c>
      <c r="V22" s="56"/>
    </row>
    <row r="23" spans="2:22" ht="15" customHeight="1" x14ac:dyDescent="0.2">
      <c r="B23" s="77"/>
      <c r="C23" s="58"/>
      <c r="D23" s="72"/>
      <c r="G23" s="63"/>
      <c r="I23" s="78"/>
      <c r="J23" s="79"/>
      <c r="N23" s="53"/>
      <c r="P23" s="81"/>
      <c r="V23" s="56"/>
    </row>
    <row r="24" spans="2:22" ht="45" customHeight="1" x14ac:dyDescent="0.2">
      <c r="B24" s="417" t="s">
        <v>181</v>
      </c>
      <c r="C24" s="86" t="s">
        <v>180</v>
      </c>
      <c r="D24" s="87" t="s">
        <v>168</v>
      </c>
      <c r="E24" s="58"/>
      <c r="G24" s="53"/>
      <c r="I24" s="87" t="s">
        <v>169</v>
      </c>
      <c r="J24" s="66" t="s">
        <v>171</v>
      </c>
      <c r="K24" s="88"/>
      <c r="L24" s="88"/>
      <c r="M24" s="88"/>
      <c r="N24" s="53"/>
      <c r="P24" s="416" t="s">
        <v>182</v>
      </c>
      <c r="U24" s="416" t="s">
        <v>183</v>
      </c>
      <c r="V24" s="56"/>
    </row>
    <row r="25" spans="2:22" ht="15" customHeight="1" x14ac:dyDescent="0.2">
      <c r="B25" s="68" t="s">
        <v>184</v>
      </c>
      <c r="C25" s="90"/>
      <c r="D25" s="69"/>
      <c r="E25" s="58"/>
      <c r="F25" s="58"/>
      <c r="G25" s="63"/>
      <c r="I25" s="92"/>
      <c r="J25" s="93"/>
      <c r="K25" s="94"/>
      <c r="L25" s="94"/>
      <c r="M25" s="94"/>
      <c r="N25" s="95"/>
      <c r="P25" s="73">
        <f t="shared" ref="P25:P28" si="2">(C25*I25)+(D25*J25/100)</f>
        <v>0</v>
      </c>
      <c r="U25" s="74">
        <f>SUM(P25:P28)</f>
        <v>0</v>
      </c>
      <c r="V25" s="56"/>
    </row>
    <row r="26" spans="2:22" ht="15" customHeight="1" x14ac:dyDescent="0.2">
      <c r="B26" s="96" t="s">
        <v>185</v>
      </c>
      <c r="C26" s="90"/>
      <c r="D26" s="69"/>
      <c r="E26" s="58"/>
      <c r="F26" s="58"/>
      <c r="G26" s="63"/>
      <c r="I26" s="92"/>
      <c r="J26" s="93"/>
      <c r="K26" s="94"/>
      <c r="L26" s="94"/>
      <c r="M26" s="94"/>
      <c r="N26" s="95"/>
      <c r="P26" s="73">
        <f t="shared" si="2"/>
        <v>0</v>
      </c>
      <c r="U26" s="97"/>
      <c r="V26" s="56"/>
    </row>
    <row r="27" spans="2:22" ht="15" customHeight="1" x14ac:dyDescent="0.2">
      <c r="B27" s="68" t="s">
        <v>46</v>
      </c>
      <c r="C27" s="90"/>
      <c r="D27" s="69"/>
      <c r="E27" s="58"/>
      <c r="F27" s="58"/>
      <c r="G27" s="63"/>
      <c r="I27" s="92"/>
      <c r="J27" s="93"/>
      <c r="K27" s="94"/>
      <c r="L27" s="94"/>
      <c r="M27" s="94"/>
      <c r="N27" s="95"/>
      <c r="P27" s="73">
        <f t="shared" si="2"/>
        <v>0</v>
      </c>
      <c r="U27" s="97"/>
      <c r="V27" s="56"/>
    </row>
    <row r="28" spans="2:22" ht="15" customHeight="1" x14ac:dyDescent="0.2">
      <c r="B28" s="68" t="s">
        <v>19</v>
      </c>
      <c r="C28" s="90"/>
      <c r="D28" s="69"/>
      <c r="E28" s="58"/>
      <c r="F28" s="58"/>
      <c r="G28" s="63"/>
      <c r="I28" s="92"/>
      <c r="J28" s="93"/>
      <c r="K28" s="94"/>
      <c r="L28" s="94"/>
      <c r="M28" s="94"/>
      <c r="N28" s="95"/>
      <c r="P28" s="73">
        <f t="shared" si="2"/>
        <v>0</v>
      </c>
      <c r="V28" s="56"/>
    </row>
    <row r="29" spans="2:22" ht="15" customHeight="1" x14ac:dyDescent="0.2">
      <c r="B29" s="77"/>
      <c r="D29" s="58"/>
      <c r="E29" s="58"/>
      <c r="G29" s="53"/>
      <c r="I29" s="78"/>
      <c r="J29" s="79"/>
      <c r="N29" s="53"/>
      <c r="P29" s="81"/>
      <c r="V29" s="56"/>
    </row>
    <row r="30" spans="2:22" ht="54" customHeight="1" x14ac:dyDescent="0.2">
      <c r="B30" s="417" t="s">
        <v>186</v>
      </c>
      <c r="C30" s="86" t="s">
        <v>180</v>
      </c>
      <c r="D30" s="87" t="s">
        <v>168</v>
      </c>
      <c r="G30" s="64" t="s">
        <v>187</v>
      </c>
      <c r="I30" s="87" t="s">
        <v>169</v>
      </c>
      <c r="J30" s="66" t="s">
        <v>171</v>
      </c>
      <c r="N30" s="53"/>
      <c r="P30" s="416" t="s">
        <v>188</v>
      </c>
      <c r="U30" s="416" t="s">
        <v>189</v>
      </c>
      <c r="V30" s="56"/>
    </row>
    <row r="31" spans="2:22" ht="15" customHeight="1" x14ac:dyDescent="0.2">
      <c r="B31" s="68" t="s">
        <v>190</v>
      </c>
      <c r="C31" s="98">
        <f>C22</f>
        <v>0</v>
      </c>
      <c r="D31" s="99">
        <f>D22</f>
        <v>0</v>
      </c>
      <c r="G31" s="100">
        <f>ROUND(80/1.19
+(0.2*3750*D22/100),2)</f>
        <v>67.23</v>
      </c>
      <c r="I31" s="92"/>
      <c r="J31" s="93"/>
      <c r="N31" s="53"/>
      <c r="P31" s="73">
        <f>(C31*I31+D31*J31/100)
-G31*I31</f>
        <v>0</v>
      </c>
      <c r="U31" s="74">
        <f>SUM(P31:P42)</f>
        <v>0</v>
      </c>
      <c r="V31" s="56"/>
    </row>
    <row r="32" spans="2:22" ht="15" customHeight="1" x14ac:dyDescent="0.2">
      <c r="B32" s="77"/>
      <c r="D32" s="58"/>
      <c r="E32" s="58"/>
      <c r="G32" s="53"/>
      <c r="I32" s="78"/>
      <c r="J32" s="79"/>
      <c r="N32" s="53"/>
      <c r="P32" s="81"/>
      <c r="V32" s="56"/>
    </row>
    <row r="33" spans="2:22" ht="15" customHeight="1" x14ac:dyDescent="0.2">
      <c r="B33" s="77"/>
      <c r="D33" s="58"/>
      <c r="E33" s="58"/>
      <c r="G33" s="53"/>
      <c r="I33" s="508" t="s">
        <v>163</v>
      </c>
      <c r="J33" s="508"/>
      <c r="K33" s="508"/>
      <c r="L33" s="508" t="s">
        <v>164</v>
      </c>
      <c r="M33" s="508"/>
      <c r="N33" s="508"/>
      <c r="P33" s="81"/>
      <c r="V33" s="56"/>
    </row>
    <row r="34" spans="2:22" ht="54" customHeight="1" x14ac:dyDescent="0.2">
      <c r="B34" s="417" t="s">
        <v>191</v>
      </c>
      <c r="C34" s="101" t="s">
        <v>167</v>
      </c>
      <c r="D34" s="65" t="s">
        <v>168</v>
      </c>
      <c r="E34" s="66" t="s">
        <v>167</v>
      </c>
      <c r="F34" s="65" t="s">
        <v>168</v>
      </c>
      <c r="G34" s="64" t="s">
        <v>187</v>
      </c>
      <c r="I34" s="64" t="s">
        <v>169</v>
      </c>
      <c r="J34" s="62" t="s">
        <v>170</v>
      </c>
      <c r="K34" s="62" t="s">
        <v>171</v>
      </c>
      <c r="L34" s="64" t="s">
        <v>169</v>
      </c>
      <c r="M34" s="62" t="s">
        <v>170</v>
      </c>
      <c r="N34" s="62" t="s">
        <v>171</v>
      </c>
      <c r="P34" s="416" t="s">
        <v>188</v>
      </c>
      <c r="U34" s="97"/>
      <c r="V34" s="56"/>
    </row>
    <row r="35" spans="2:22" ht="15" customHeight="1" x14ac:dyDescent="0.2">
      <c r="B35" s="96" t="s">
        <v>192</v>
      </c>
      <c r="C35" s="102">
        <f t="shared" ref="C35:F36" si="3">C17</f>
        <v>0</v>
      </c>
      <c r="D35" s="99">
        <f t="shared" si="3"/>
        <v>0</v>
      </c>
      <c r="E35" s="99">
        <f t="shared" si="3"/>
        <v>0</v>
      </c>
      <c r="F35" s="102">
        <f t="shared" si="3"/>
        <v>0</v>
      </c>
      <c r="G35" s="99">
        <f>G31</f>
        <v>67.23</v>
      </c>
      <c r="I35" s="71"/>
      <c r="J35" s="71"/>
      <c r="K35" s="71"/>
      <c r="L35" s="71"/>
      <c r="M35" s="71"/>
      <c r="N35" s="71"/>
      <c r="P35" s="73">
        <f>(C35*J35+D35*K35/100)
+(E35*M35+F35*N35/100)
-G35*(I35+L35)</f>
        <v>0</v>
      </c>
      <c r="U35" s="97"/>
      <c r="V35" s="56"/>
    </row>
    <row r="36" spans="2:22" ht="15" customHeight="1" x14ac:dyDescent="0.2">
      <c r="B36" s="96" t="s">
        <v>193</v>
      </c>
      <c r="C36" s="102">
        <f t="shared" si="3"/>
        <v>0</v>
      </c>
      <c r="D36" s="99">
        <f t="shared" si="3"/>
        <v>0</v>
      </c>
      <c r="E36" s="99">
        <f t="shared" si="3"/>
        <v>0</v>
      </c>
      <c r="F36" s="102">
        <f t="shared" si="3"/>
        <v>0</v>
      </c>
      <c r="G36" s="99">
        <f>G35</f>
        <v>67.23</v>
      </c>
      <c r="I36" s="71"/>
      <c r="J36" s="71"/>
      <c r="K36" s="71"/>
      <c r="L36" s="71"/>
      <c r="M36" s="71"/>
      <c r="N36" s="71"/>
      <c r="P36" s="73">
        <f>(C36*J36+D36*K36/100)
+(E36*M36+F36*N36/100)
-G36*(I36+L36)</f>
        <v>0</v>
      </c>
      <c r="U36" s="97"/>
      <c r="V36" s="56"/>
    </row>
    <row r="37" spans="2:22" ht="15" customHeight="1" x14ac:dyDescent="0.2">
      <c r="B37" s="77"/>
      <c r="C37" s="58"/>
      <c r="D37" s="72"/>
      <c r="G37" s="53"/>
      <c r="I37" s="78"/>
      <c r="J37" s="79"/>
      <c r="K37" s="58"/>
      <c r="L37" s="58"/>
      <c r="M37" s="58"/>
      <c r="N37" s="63"/>
      <c r="P37" s="81"/>
      <c r="V37" s="56"/>
    </row>
    <row r="38" spans="2:22" ht="54" customHeight="1" x14ac:dyDescent="0.2">
      <c r="B38" s="417" t="s">
        <v>194</v>
      </c>
      <c r="C38" s="58"/>
      <c r="D38" s="87" t="s">
        <v>168</v>
      </c>
      <c r="G38" s="53"/>
      <c r="I38" s="87" t="s">
        <v>169</v>
      </c>
      <c r="J38" s="66" t="s">
        <v>171</v>
      </c>
      <c r="K38" s="58"/>
      <c r="L38" s="58"/>
      <c r="M38" s="58"/>
      <c r="N38" s="63"/>
      <c r="P38" s="416" t="s">
        <v>195</v>
      </c>
      <c r="U38" s="103"/>
      <c r="V38" s="56"/>
    </row>
    <row r="39" spans="2:22" ht="15" customHeight="1" x14ac:dyDescent="0.2">
      <c r="B39" s="68" t="s">
        <v>196</v>
      </c>
      <c r="C39" s="58"/>
      <c r="D39" s="99">
        <f>ROUND(D22*40%,2)</f>
        <v>0</v>
      </c>
      <c r="G39" s="53"/>
      <c r="I39" s="92"/>
      <c r="J39" s="93"/>
      <c r="K39" s="58"/>
      <c r="L39" s="58"/>
      <c r="M39" s="58"/>
      <c r="N39" s="63"/>
      <c r="P39" s="73">
        <f>(D39*J39/100)</f>
        <v>0</v>
      </c>
      <c r="U39" s="103"/>
      <c r="V39" s="56"/>
    </row>
    <row r="40" spans="2:22" ht="15" customHeight="1" x14ac:dyDescent="0.2">
      <c r="B40" s="420"/>
      <c r="C40" s="58"/>
      <c r="D40" s="72"/>
      <c r="G40" s="53"/>
      <c r="I40" s="78"/>
      <c r="J40" s="79"/>
      <c r="K40" s="58"/>
      <c r="L40" s="58"/>
      <c r="M40" s="58"/>
      <c r="N40" s="63"/>
      <c r="P40" s="81"/>
      <c r="U40" s="103"/>
      <c r="V40" s="56"/>
    </row>
    <row r="41" spans="2:22" ht="38.25" customHeight="1" x14ac:dyDescent="0.2">
      <c r="B41" s="462" t="s">
        <v>311</v>
      </c>
      <c r="C41" s="421" t="s">
        <v>180</v>
      </c>
      <c r="D41" s="421" t="s">
        <v>168</v>
      </c>
      <c r="G41" s="422" t="s">
        <v>312</v>
      </c>
      <c r="H41" s="119"/>
      <c r="I41" s="423" t="s">
        <v>169</v>
      </c>
      <c r="J41" s="424" t="s">
        <v>171</v>
      </c>
      <c r="K41" s="58"/>
      <c r="L41" s="58"/>
      <c r="M41" s="58"/>
      <c r="N41" s="63"/>
      <c r="P41" s="424" t="s">
        <v>313</v>
      </c>
      <c r="U41" s="103"/>
      <c r="V41" s="56"/>
    </row>
    <row r="42" spans="2:22" ht="15" customHeight="1" x14ac:dyDescent="0.2">
      <c r="B42" s="14" t="s">
        <v>314</v>
      </c>
      <c r="C42" s="511">
        <f>C22</f>
        <v>0</v>
      </c>
      <c r="D42" s="426"/>
      <c r="G42" s="512">
        <f>G31</f>
        <v>67.23</v>
      </c>
      <c r="H42" s="119"/>
      <c r="I42" s="515"/>
      <c r="J42" s="427"/>
      <c r="K42" s="58"/>
      <c r="L42" s="58"/>
      <c r="M42" s="58"/>
      <c r="N42" s="63"/>
      <c r="P42" s="428">
        <f>(C42*I42+SUMPRODUCT(D42:D44,J42:J44)/100)
-G42*I42</f>
        <v>0</v>
      </c>
      <c r="U42" s="103"/>
      <c r="V42" s="56"/>
    </row>
    <row r="43" spans="2:22" ht="15" customHeight="1" x14ac:dyDescent="0.2">
      <c r="B43" s="14" t="s">
        <v>315</v>
      </c>
      <c r="C43" s="511"/>
      <c r="D43" s="429">
        <f>D22</f>
        <v>0</v>
      </c>
      <c r="G43" s="513"/>
      <c r="H43" s="119"/>
      <c r="I43" s="516"/>
      <c r="J43" s="427"/>
      <c r="K43" s="58"/>
      <c r="L43" s="58"/>
      <c r="M43" s="58"/>
      <c r="N43" s="63"/>
      <c r="P43" s="81"/>
      <c r="U43" s="103"/>
      <c r="V43" s="56"/>
    </row>
    <row r="44" spans="2:22" ht="15" customHeight="1" x14ac:dyDescent="0.2">
      <c r="B44" s="14" t="s">
        <v>316</v>
      </c>
      <c r="C44" s="511"/>
      <c r="D44" s="426"/>
      <c r="G44" s="514"/>
      <c r="H44" s="119"/>
      <c r="I44" s="517"/>
      <c r="J44" s="427"/>
      <c r="K44" s="58"/>
      <c r="L44" s="58"/>
      <c r="M44" s="58"/>
      <c r="N44" s="63"/>
      <c r="P44" s="81"/>
      <c r="U44" s="103"/>
      <c r="V44" s="56"/>
    </row>
    <row r="45" spans="2:22" ht="15" customHeight="1" x14ac:dyDescent="0.2">
      <c r="B45" s="425"/>
      <c r="C45" s="58"/>
      <c r="D45" s="72"/>
      <c r="G45" s="53"/>
      <c r="I45" s="78"/>
      <c r="J45" s="79"/>
      <c r="K45" s="58"/>
      <c r="L45" s="58"/>
      <c r="M45" s="58"/>
      <c r="N45" s="63"/>
      <c r="P45" s="81"/>
      <c r="U45" s="103"/>
      <c r="V45" s="56"/>
    </row>
    <row r="46" spans="2:22" ht="15" customHeight="1" x14ac:dyDescent="0.2">
      <c r="B46" s="507" t="s">
        <v>197</v>
      </c>
      <c r="C46" s="82" t="s">
        <v>6</v>
      </c>
      <c r="D46" s="83"/>
      <c r="E46" s="84"/>
      <c r="G46" s="53"/>
      <c r="I46" s="85" t="s">
        <v>6</v>
      </c>
      <c r="J46" s="83"/>
      <c r="K46" s="84"/>
      <c r="L46" s="84"/>
      <c r="M46" s="84"/>
      <c r="N46" s="53"/>
      <c r="P46" s="485" t="s">
        <v>198</v>
      </c>
      <c r="U46" s="485" t="s">
        <v>198</v>
      </c>
      <c r="V46" s="56"/>
    </row>
    <row r="47" spans="2:22" ht="28.5" customHeight="1" x14ac:dyDescent="0.2">
      <c r="B47" s="503"/>
      <c r="C47" s="101" t="s">
        <v>199</v>
      </c>
      <c r="D47" s="66" t="s">
        <v>168</v>
      </c>
      <c r="G47" s="53"/>
      <c r="I47" s="66" t="s">
        <v>200</v>
      </c>
      <c r="J47" s="66" t="s">
        <v>171</v>
      </c>
      <c r="K47" s="58"/>
      <c r="L47" s="58"/>
      <c r="M47" s="58"/>
      <c r="N47" s="53"/>
      <c r="P47" s="501"/>
      <c r="U47" s="501"/>
      <c r="V47" s="56"/>
    </row>
    <row r="48" spans="2:22" ht="15" customHeight="1" x14ac:dyDescent="0.2">
      <c r="B48" s="68" t="s">
        <v>174</v>
      </c>
      <c r="C48" s="90"/>
      <c r="D48" s="69"/>
      <c r="G48" s="53"/>
      <c r="I48" s="104"/>
      <c r="J48" s="105"/>
      <c r="K48" s="106"/>
      <c r="L48" s="106"/>
      <c r="M48" s="106"/>
      <c r="N48" s="95"/>
      <c r="P48" s="73">
        <f t="shared" ref="P48:P53" si="4">(C48*I48*12)+(D48*J48/100)</f>
        <v>0</v>
      </c>
      <c r="U48" s="74">
        <f>SUM(P48:P53)</f>
        <v>0</v>
      </c>
      <c r="V48" s="56"/>
    </row>
    <row r="49" spans="2:22" ht="15" customHeight="1" x14ac:dyDescent="0.2">
      <c r="B49" s="68" t="s">
        <v>3</v>
      </c>
      <c r="C49" s="90"/>
      <c r="D49" s="69"/>
      <c r="G49" s="53"/>
      <c r="I49" s="104"/>
      <c r="J49" s="105"/>
      <c r="K49" s="106"/>
      <c r="L49" s="106"/>
      <c r="M49" s="106"/>
      <c r="N49" s="95"/>
      <c r="P49" s="73">
        <f>(C49*I49*12)+(D49*J49/100)</f>
        <v>0</v>
      </c>
      <c r="U49" s="107"/>
      <c r="V49" s="56"/>
    </row>
    <row r="50" spans="2:22" ht="15" customHeight="1" x14ac:dyDescent="0.2">
      <c r="B50" s="68" t="s">
        <v>175</v>
      </c>
      <c r="C50" s="90"/>
      <c r="D50" s="69"/>
      <c r="G50" s="53"/>
      <c r="I50" s="104"/>
      <c r="J50" s="105"/>
      <c r="K50" s="106"/>
      <c r="L50" s="106"/>
      <c r="M50" s="106"/>
      <c r="N50" s="95"/>
      <c r="P50" s="73">
        <f>(C50*I50*12)+(D50*J50/100)</f>
        <v>0</v>
      </c>
      <c r="U50" s="107"/>
      <c r="V50" s="56"/>
    </row>
    <row r="51" spans="2:22" ht="15" customHeight="1" x14ac:dyDescent="0.2">
      <c r="B51" s="68" t="s">
        <v>4</v>
      </c>
      <c r="C51" s="90"/>
      <c r="D51" s="69"/>
      <c r="G51" s="53"/>
      <c r="I51" s="104"/>
      <c r="J51" s="105"/>
      <c r="K51" s="106"/>
      <c r="L51" s="106"/>
      <c r="M51" s="106"/>
      <c r="N51" s="95"/>
      <c r="P51" s="73">
        <f t="shared" si="4"/>
        <v>0</v>
      </c>
      <c r="U51" s="107"/>
      <c r="V51" s="56"/>
    </row>
    <row r="52" spans="2:22" ht="15" customHeight="1" x14ac:dyDescent="0.2">
      <c r="B52" s="68" t="s">
        <v>176</v>
      </c>
      <c r="C52" s="90"/>
      <c r="D52" s="69"/>
      <c r="G52" s="53"/>
      <c r="I52" s="104"/>
      <c r="J52" s="105"/>
      <c r="K52" s="106"/>
      <c r="L52" s="106"/>
      <c r="M52" s="106"/>
      <c r="N52" s="95"/>
      <c r="P52" s="73">
        <f t="shared" si="4"/>
        <v>0</v>
      </c>
      <c r="U52" s="107"/>
      <c r="V52" s="56"/>
    </row>
    <row r="53" spans="2:22" ht="15" customHeight="1" x14ac:dyDescent="0.2">
      <c r="B53" s="68" t="s">
        <v>5</v>
      </c>
      <c r="C53" s="90"/>
      <c r="D53" s="69"/>
      <c r="G53" s="53"/>
      <c r="I53" s="104"/>
      <c r="J53" s="105"/>
      <c r="K53" s="106"/>
      <c r="L53" s="106"/>
      <c r="M53" s="106"/>
      <c r="N53" s="95"/>
      <c r="P53" s="73">
        <f t="shared" si="4"/>
        <v>0</v>
      </c>
      <c r="U53" s="107"/>
      <c r="V53" s="56"/>
    </row>
    <row r="54" spans="2:22" ht="15" customHeight="1" x14ac:dyDescent="0.2">
      <c r="B54" s="68"/>
      <c r="G54" s="53"/>
      <c r="I54" s="78"/>
      <c r="J54" s="79"/>
      <c r="N54" s="53"/>
      <c r="P54" s="81"/>
      <c r="V54" s="56"/>
    </row>
    <row r="55" spans="2:22" ht="15" customHeight="1" x14ac:dyDescent="0.2">
      <c r="B55" s="507" t="s">
        <v>201</v>
      </c>
      <c r="C55" s="82" t="s">
        <v>202</v>
      </c>
      <c r="D55" s="83"/>
      <c r="E55" s="84"/>
      <c r="G55" s="53"/>
      <c r="I55" s="85" t="s">
        <v>202</v>
      </c>
      <c r="J55" s="83"/>
      <c r="K55" s="84"/>
      <c r="L55" s="84"/>
      <c r="M55" s="84"/>
      <c r="N55" s="53"/>
      <c r="P55" s="485" t="s">
        <v>203</v>
      </c>
      <c r="U55" s="485" t="s">
        <v>203</v>
      </c>
      <c r="V55" s="56"/>
    </row>
    <row r="56" spans="2:22" ht="33" customHeight="1" x14ac:dyDescent="0.2">
      <c r="B56" s="503"/>
      <c r="C56" s="101" t="s">
        <v>204</v>
      </c>
      <c r="D56" s="66" t="s">
        <v>168</v>
      </c>
      <c r="G56" s="53"/>
      <c r="I56" s="66" t="s">
        <v>205</v>
      </c>
      <c r="J56" s="66" t="s">
        <v>171</v>
      </c>
      <c r="K56" s="58"/>
      <c r="L56" s="58"/>
      <c r="M56" s="58"/>
      <c r="N56" s="53"/>
      <c r="P56" s="501"/>
      <c r="U56" s="501"/>
      <c r="V56" s="56"/>
    </row>
    <row r="57" spans="2:22" ht="15" customHeight="1" x14ac:dyDescent="0.2">
      <c r="B57" s="68" t="s">
        <v>174</v>
      </c>
      <c r="C57" s="90"/>
      <c r="D57" s="69"/>
      <c r="G57" s="53"/>
      <c r="I57" s="104"/>
      <c r="J57" s="105"/>
      <c r="K57" s="106"/>
      <c r="L57" s="106"/>
      <c r="M57" s="106"/>
      <c r="N57" s="95"/>
      <c r="P57" s="73">
        <f>(C57*I57*365)+(D57*J57/100)</f>
        <v>0</v>
      </c>
      <c r="U57" s="74">
        <f>SUM(P57:P60)</f>
        <v>0</v>
      </c>
      <c r="V57" s="56"/>
    </row>
    <row r="58" spans="2:22" ht="15" customHeight="1" x14ac:dyDescent="0.2">
      <c r="B58" s="68" t="s">
        <v>3</v>
      </c>
      <c r="C58" s="90"/>
      <c r="D58" s="69"/>
      <c r="G58" s="53"/>
      <c r="I58" s="104"/>
      <c r="J58" s="105"/>
      <c r="K58" s="106"/>
      <c r="L58" s="106"/>
      <c r="M58" s="106"/>
      <c r="N58" s="95"/>
      <c r="P58" s="73">
        <f>(C58*I58*365)+(D58*J58/100)</f>
        <v>0</v>
      </c>
      <c r="U58" s="107"/>
      <c r="V58" s="56"/>
    </row>
    <row r="59" spans="2:22" ht="15" customHeight="1" x14ac:dyDescent="0.2">
      <c r="B59" s="68" t="s">
        <v>175</v>
      </c>
      <c r="C59" s="90"/>
      <c r="D59" s="69"/>
      <c r="G59" s="53"/>
      <c r="I59" s="104"/>
      <c r="J59" s="105"/>
      <c r="K59" s="106"/>
      <c r="L59" s="106"/>
      <c r="M59" s="106"/>
      <c r="N59" s="95"/>
      <c r="P59" s="73">
        <f>(C59*I59*365)+(D59*J59/100)</f>
        <v>0</v>
      </c>
      <c r="U59" s="107"/>
      <c r="V59" s="56"/>
    </row>
    <row r="60" spans="2:22" ht="15" customHeight="1" x14ac:dyDescent="0.2">
      <c r="B60" s="68" t="s">
        <v>4</v>
      </c>
      <c r="C60" s="90"/>
      <c r="D60" s="69"/>
      <c r="G60" s="53"/>
      <c r="I60" s="104"/>
      <c r="J60" s="105"/>
      <c r="K60" s="106"/>
      <c r="L60" s="106"/>
      <c r="M60" s="106"/>
      <c r="N60" s="95"/>
      <c r="P60" s="73">
        <f>(C60*I60*365)+(D60*J60/100)</f>
        <v>0</v>
      </c>
      <c r="U60" s="107"/>
      <c r="V60" s="56"/>
    </row>
    <row r="61" spans="2:22" ht="15" customHeight="1" x14ac:dyDescent="0.2">
      <c r="B61" s="68"/>
      <c r="G61" s="53"/>
      <c r="I61" s="78"/>
      <c r="J61" s="79"/>
      <c r="N61" s="53"/>
      <c r="P61" s="81"/>
      <c r="V61" s="56"/>
    </row>
    <row r="62" spans="2:22" ht="15" customHeight="1" x14ac:dyDescent="0.2">
      <c r="B62" s="502" t="s">
        <v>206</v>
      </c>
      <c r="C62" s="82" t="s">
        <v>7</v>
      </c>
      <c r="D62" s="82"/>
      <c r="E62" s="83"/>
      <c r="F62" s="58"/>
      <c r="G62" s="53"/>
      <c r="I62" s="85" t="s">
        <v>7</v>
      </c>
      <c r="J62" s="82"/>
      <c r="K62" s="83"/>
      <c r="L62" s="108"/>
      <c r="M62" s="108"/>
      <c r="N62" s="53"/>
      <c r="P62" s="485" t="s">
        <v>207</v>
      </c>
      <c r="Q62" s="485" t="s">
        <v>208</v>
      </c>
      <c r="R62" s="485" t="s">
        <v>209</v>
      </c>
      <c r="S62" s="103"/>
      <c r="T62" s="103"/>
      <c r="U62" s="485" t="s">
        <v>210</v>
      </c>
      <c r="V62" s="56"/>
    </row>
    <row r="63" spans="2:22" ht="30" customHeight="1" x14ac:dyDescent="0.2">
      <c r="B63" s="503"/>
      <c r="C63" s="101" t="s">
        <v>211</v>
      </c>
      <c r="D63" s="66" t="s">
        <v>212</v>
      </c>
      <c r="E63" s="66" t="s">
        <v>213</v>
      </c>
      <c r="G63" s="53"/>
      <c r="I63" s="66" t="s">
        <v>214</v>
      </c>
      <c r="J63" s="66" t="s">
        <v>215</v>
      </c>
      <c r="K63" s="66" t="s">
        <v>216</v>
      </c>
      <c r="L63" s="58"/>
      <c r="M63" s="58"/>
      <c r="N63" s="53"/>
      <c r="P63" s="504"/>
      <c r="Q63" s="505"/>
      <c r="R63" s="505"/>
      <c r="S63" s="58"/>
      <c r="T63" s="58"/>
      <c r="U63" s="501"/>
      <c r="V63" s="56"/>
    </row>
    <row r="64" spans="2:22" ht="15" customHeight="1" x14ac:dyDescent="0.2">
      <c r="B64" s="68" t="s">
        <v>174</v>
      </c>
      <c r="C64" s="90"/>
      <c r="D64" s="69"/>
      <c r="E64" s="90"/>
      <c r="G64" s="53"/>
      <c r="I64" s="104"/>
      <c r="J64" s="105"/>
      <c r="K64" s="105"/>
      <c r="L64" s="106"/>
      <c r="M64" s="106"/>
      <c r="N64" s="70"/>
      <c r="P64" s="73">
        <f t="shared" ref="P64:R69" si="5">(C64*I64)</f>
        <v>0</v>
      </c>
      <c r="Q64" s="109">
        <f t="shared" si="5"/>
        <v>0</v>
      </c>
      <c r="R64" s="73">
        <f t="shared" si="5"/>
        <v>0</v>
      </c>
      <c r="S64" s="107"/>
      <c r="T64" s="107"/>
      <c r="U64" s="74">
        <f>SUM(P64:R69)</f>
        <v>0</v>
      </c>
      <c r="V64" s="56"/>
    </row>
    <row r="65" spans="1:22" ht="15" customHeight="1" x14ac:dyDescent="0.2">
      <c r="A65" s="510"/>
      <c r="B65" s="68" t="s">
        <v>3</v>
      </c>
      <c r="C65" s="90"/>
      <c r="D65" s="69"/>
      <c r="E65" s="90"/>
      <c r="G65" s="53"/>
      <c r="I65" s="104"/>
      <c r="J65" s="105"/>
      <c r="K65" s="105"/>
      <c r="L65" s="106"/>
      <c r="M65" s="106"/>
      <c r="N65" s="70"/>
      <c r="P65" s="73">
        <f t="shared" si="5"/>
        <v>0</v>
      </c>
      <c r="Q65" s="109">
        <f t="shared" si="5"/>
        <v>0</v>
      </c>
      <c r="R65" s="73">
        <f t="shared" si="5"/>
        <v>0</v>
      </c>
      <c r="S65" s="107"/>
      <c r="T65" s="107"/>
      <c r="U65" s="107"/>
      <c r="V65" s="56"/>
    </row>
    <row r="66" spans="1:22" ht="15" customHeight="1" x14ac:dyDescent="0.2">
      <c r="A66" s="510"/>
      <c r="B66" s="68" t="s">
        <v>175</v>
      </c>
      <c r="C66" s="90"/>
      <c r="D66" s="69"/>
      <c r="E66" s="90"/>
      <c r="G66" s="53"/>
      <c r="I66" s="104"/>
      <c r="J66" s="105"/>
      <c r="K66" s="105"/>
      <c r="L66" s="106"/>
      <c r="M66" s="106"/>
      <c r="N66" s="70"/>
      <c r="P66" s="73">
        <f t="shared" si="5"/>
        <v>0</v>
      </c>
      <c r="Q66" s="109">
        <f t="shared" si="5"/>
        <v>0</v>
      </c>
      <c r="R66" s="73">
        <f t="shared" si="5"/>
        <v>0</v>
      </c>
      <c r="S66" s="107"/>
      <c r="T66" s="107"/>
      <c r="U66" s="107"/>
      <c r="V66" s="56"/>
    </row>
    <row r="67" spans="1:22" ht="15" customHeight="1" x14ac:dyDescent="0.2">
      <c r="A67" s="114"/>
      <c r="B67" s="68" t="s">
        <v>4</v>
      </c>
      <c r="C67" s="90"/>
      <c r="D67" s="69"/>
      <c r="E67" s="90"/>
      <c r="G67" s="53"/>
      <c r="I67" s="104"/>
      <c r="J67" s="105"/>
      <c r="K67" s="105"/>
      <c r="L67" s="106"/>
      <c r="M67" s="106"/>
      <c r="N67" s="70"/>
      <c r="P67" s="73">
        <f t="shared" si="5"/>
        <v>0</v>
      </c>
      <c r="Q67" s="109">
        <f t="shared" si="5"/>
        <v>0</v>
      </c>
      <c r="R67" s="73">
        <f t="shared" si="5"/>
        <v>0</v>
      </c>
      <c r="S67" s="107"/>
      <c r="T67" s="107"/>
      <c r="U67" s="107"/>
      <c r="V67" s="56"/>
    </row>
    <row r="68" spans="1:22" ht="15" customHeight="1" x14ac:dyDescent="0.2">
      <c r="A68" s="114"/>
      <c r="B68" s="68" t="s">
        <v>176</v>
      </c>
      <c r="C68" s="90"/>
      <c r="D68" s="69"/>
      <c r="E68" s="90"/>
      <c r="G68" s="53"/>
      <c r="I68" s="104"/>
      <c r="J68" s="105"/>
      <c r="K68" s="105"/>
      <c r="L68" s="106"/>
      <c r="M68" s="106"/>
      <c r="N68" s="70"/>
      <c r="P68" s="73">
        <f t="shared" si="5"/>
        <v>0</v>
      </c>
      <c r="Q68" s="109">
        <f t="shared" si="5"/>
        <v>0</v>
      </c>
      <c r="R68" s="73">
        <f t="shared" si="5"/>
        <v>0</v>
      </c>
      <c r="S68" s="107"/>
      <c r="T68" s="107"/>
      <c r="U68" s="107"/>
      <c r="V68" s="56"/>
    </row>
    <row r="69" spans="1:22" ht="15" customHeight="1" x14ac:dyDescent="0.2">
      <c r="A69" s="114"/>
      <c r="B69" s="68" t="s">
        <v>5</v>
      </c>
      <c r="C69" s="90"/>
      <c r="D69" s="69"/>
      <c r="E69" s="90"/>
      <c r="G69" s="53"/>
      <c r="I69" s="104"/>
      <c r="J69" s="105"/>
      <c r="K69" s="105"/>
      <c r="L69" s="106"/>
      <c r="M69" s="106"/>
      <c r="N69" s="70"/>
      <c r="P69" s="73">
        <f t="shared" si="5"/>
        <v>0</v>
      </c>
      <c r="Q69" s="109">
        <f t="shared" si="5"/>
        <v>0</v>
      </c>
      <c r="R69" s="73">
        <f t="shared" si="5"/>
        <v>0</v>
      </c>
      <c r="S69" s="107"/>
      <c r="T69" s="107"/>
      <c r="U69" s="107"/>
      <c r="V69" s="56"/>
    </row>
    <row r="70" spans="1:22" ht="15" customHeight="1" x14ac:dyDescent="0.2">
      <c r="A70" s="114"/>
      <c r="B70" s="77"/>
      <c r="G70" s="53"/>
      <c r="I70" s="78"/>
      <c r="J70" s="79"/>
      <c r="K70" s="79"/>
      <c r="N70" s="53"/>
      <c r="P70" s="81"/>
      <c r="V70" s="56"/>
    </row>
    <row r="71" spans="1:22" ht="78.75" customHeight="1" x14ac:dyDescent="0.2">
      <c r="A71" s="114"/>
      <c r="B71" s="417" t="s">
        <v>217</v>
      </c>
      <c r="C71" s="110" t="s">
        <v>218</v>
      </c>
      <c r="D71" s="111"/>
      <c r="E71" s="111"/>
      <c r="F71" s="111"/>
      <c r="G71" s="53"/>
      <c r="I71" s="416" t="s">
        <v>219</v>
      </c>
      <c r="J71" s="112"/>
      <c r="K71" s="112"/>
      <c r="L71" s="112"/>
      <c r="M71" s="112"/>
      <c r="N71" s="113"/>
      <c r="P71" s="416" t="s">
        <v>220</v>
      </c>
      <c r="U71" s="67" t="s">
        <v>221</v>
      </c>
      <c r="V71" s="56"/>
    </row>
    <row r="72" spans="1:22" ht="15" customHeight="1" x14ac:dyDescent="0.2">
      <c r="A72" s="114"/>
      <c r="B72" s="269" t="s">
        <v>317</v>
      </c>
      <c r="C72" s="69"/>
      <c r="D72" s="111"/>
      <c r="E72" s="111"/>
      <c r="F72" s="111"/>
      <c r="G72" s="53"/>
      <c r="I72" s="104"/>
      <c r="J72" s="112"/>
      <c r="K72" s="112"/>
      <c r="L72" s="115"/>
      <c r="M72" s="115"/>
      <c r="N72" s="116"/>
      <c r="P72" s="73">
        <f>(C72*I72)</f>
        <v>0</v>
      </c>
      <c r="U72" s="117">
        <f>SUM(P72:P112)</f>
        <v>0</v>
      </c>
      <c r="V72" s="56"/>
    </row>
    <row r="73" spans="1:22" ht="15" customHeight="1" x14ac:dyDescent="0.2">
      <c r="A73" s="114"/>
      <c r="B73" s="269" t="s">
        <v>318</v>
      </c>
      <c r="C73" s="69"/>
      <c r="D73" s="111"/>
      <c r="E73" s="111"/>
      <c r="F73" s="111"/>
      <c r="G73" s="53"/>
      <c r="I73" s="104"/>
      <c r="J73" s="112"/>
      <c r="K73" s="112"/>
      <c r="L73" s="115"/>
      <c r="M73" s="115"/>
      <c r="N73" s="53"/>
      <c r="P73" s="73">
        <f>(C73*I73)</f>
        <v>0</v>
      </c>
      <c r="U73" s="107"/>
      <c r="V73" s="56"/>
    </row>
    <row r="74" spans="1:22" ht="15" customHeight="1" x14ac:dyDescent="0.2">
      <c r="A74" s="114"/>
      <c r="B74" s="269"/>
      <c r="C74" s="118"/>
      <c r="D74" s="111"/>
      <c r="E74" s="111"/>
      <c r="F74" s="111"/>
      <c r="G74" s="53"/>
      <c r="I74" s="118"/>
      <c r="J74" s="112"/>
      <c r="K74" s="112"/>
      <c r="N74" s="53"/>
      <c r="P74" s="119"/>
      <c r="U74" s="107"/>
      <c r="V74" s="56"/>
    </row>
    <row r="75" spans="1:22" ht="15" customHeight="1" x14ac:dyDescent="0.2">
      <c r="A75" s="114"/>
      <c r="B75" s="269" t="s">
        <v>319</v>
      </c>
      <c r="C75" s="69"/>
      <c r="D75" s="111"/>
      <c r="E75" s="111"/>
      <c r="F75" s="111"/>
      <c r="G75" s="53"/>
      <c r="I75" s="104"/>
      <c r="J75" s="112"/>
      <c r="K75" s="112"/>
      <c r="L75" s="115"/>
      <c r="M75" s="115"/>
      <c r="N75" s="116"/>
      <c r="P75" s="73">
        <f>(C75*I75)</f>
        <v>0</v>
      </c>
      <c r="U75" s="107"/>
      <c r="V75" s="56"/>
    </row>
    <row r="76" spans="1:22" ht="15" customHeight="1" x14ac:dyDescent="0.2">
      <c r="A76" s="114"/>
      <c r="B76" s="269" t="s">
        <v>320</v>
      </c>
      <c r="C76" s="69"/>
      <c r="D76" s="111"/>
      <c r="E76" s="111"/>
      <c r="F76" s="111"/>
      <c r="G76" s="53"/>
      <c r="I76" s="104"/>
      <c r="J76" s="112"/>
      <c r="K76" s="112"/>
      <c r="L76" s="115"/>
      <c r="M76" s="115"/>
      <c r="N76" s="53"/>
      <c r="P76" s="73">
        <f>(C76*I76)</f>
        <v>0</v>
      </c>
      <c r="U76" s="107"/>
      <c r="V76" s="56"/>
    </row>
    <row r="77" spans="1:22" ht="15" customHeight="1" x14ac:dyDescent="0.2">
      <c r="A77" s="114"/>
      <c r="B77" s="269"/>
      <c r="C77" s="118"/>
      <c r="D77" s="111"/>
      <c r="E77" s="111"/>
      <c r="F77" s="111"/>
      <c r="G77" s="53"/>
      <c r="I77" s="118"/>
      <c r="J77" s="112"/>
      <c r="K77" s="112"/>
      <c r="N77" s="53"/>
      <c r="P77" s="120"/>
      <c r="U77" s="107"/>
      <c r="V77" s="56"/>
    </row>
    <row r="78" spans="1:22" ht="15" customHeight="1" x14ac:dyDescent="0.2">
      <c r="A78" s="114"/>
      <c r="B78" s="269" t="s">
        <v>321</v>
      </c>
      <c r="C78" s="69"/>
      <c r="D78" s="111"/>
      <c r="E78" s="111"/>
      <c r="F78" s="111"/>
      <c r="G78" s="53"/>
      <c r="I78" s="104"/>
      <c r="J78" s="112"/>
      <c r="K78" s="112"/>
      <c r="L78" s="115"/>
      <c r="M78" s="115"/>
      <c r="N78" s="116"/>
      <c r="P78" s="73">
        <f>(C78*I78)</f>
        <v>0</v>
      </c>
      <c r="U78" s="107"/>
      <c r="V78" s="56"/>
    </row>
    <row r="79" spans="1:22" ht="15" customHeight="1" x14ac:dyDescent="0.2">
      <c r="A79" s="114"/>
      <c r="B79" s="269" t="s">
        <v>322</v>
      </c>
      <c r="C79" s="69"/>
      <c r="D79" s="111"/>
      <c r="E79" s="111"/>
      <c r="F79" s="111"/>
      <c r="G79" s="53"/>
      <c r="I79" s="104"/>
      <c r="J79" s="112"/>
      <c r="K79" s="112"/>
      <c r="L79" s="115"/>
      <c r="M79" s="115"/>
      <c r="N79" s="53"/>
      <c r="P79" s="73">
        <f>(C79*I79)</f>
        <v>0</v>
      </c>
      <c r="U79" s="58"/>
      <c r="V79" s="56"/>
    </row>
    <row r="80" spans="1:22" ht="15" customHeight="1" x14ac:dyDescent="0.2">
      <c r="A80" s="114"/>
      <c r="B80" s="430"/>
      <c r="C80" s="118"/>
      <c r="D80" s="111"/>
      <c r="E80" s="111"/>
      <c r="F80" s="111"/>
      <c r="G80" s="53"/>
      <c r="I80" s="118"/>
      <c r="J80" s="112"/>
      <c r="K80" s="112"/>
      <c r="N80" s="53"/>
      <c r="P80" s="119"/>
      <c r="U80" s="58"/>
      <c r="V80" s="56"/>
    </row>
    <row r="81" spans="1:22" ht="15" customHeight="1" x14ac:dyDescent="0.2">
      <c r="A81" s="114"/>
      <c r="B81" s="269" t="s">
        <v>323</v>
      </c>
      <c r="C81" s="69"/>
      <c r="D81" s="111"/>
      <c r="E81" s="111"/>
      <c r="F81" s="111"/>
      <c r="G81" s="53"/>
      <c r="I81" s="104"/>
      <c r="J81" s="112"/>
      <c r="K81" s="112"/>
      <c r="N81" s="53"/>
      <c r="P81" s="73">
        <f>(C81*I81)</f>
        <v>0</v>
      </c>
      <c r="V81" s="56"/>
    </row>
    <row r="82" spans="1:22" ht="15" customHeight="1" x14ac:dyDescent="0.2">
      <c r="A82" s="114"/>
      <c r="B82" s="269" t="s">
        <v>324</v>
      </c>
      <c r="C82" s="69"/>
      <c r="D82" s="111"/>
      <c r="E82" s="111"/>
      <c r="F82" s="111"/>
      <c r="G82" s="53"/>
      <c r="I82" s="104"/>
      <c r="J82" s="112"/>
      <c r="K82" s="112"/>
      <c r="L82" s="115"/>
      <c r="M82" s="115"/>
      <c r="N82" s="53"/>
      <c r="P82" s="73">
        <f>(C82*I82)</f>
        <v>0</v>
      </c>
      <c r="V82" s="56"/>
    </row>
    <row r="83" spans="1:22" ht="15" customHeight="1" x14ac:dyDescent="0.2">
      <c r="A83" s="114"/>
      <c r="B83" s="269" t="s">
        <v>325</v>
      </c>
      <c r="C83" s="69"/>
      <c r="D83" s="121"/>
      <c r="E83" s="111"/>
      <c r="F83" s="111"/>
      <c r="G83" s="53"/>
      <c r="I83" s="104"/>
      <c r="J83" s="112"/>
      <c r="K83" s="112"/>
      <c r="L83" s="115"/>
      <c r="M83" s="115"/>
      <c r="N83" s="53"/>
      <c r="P83" s="73">
        <f>(C83*I83)</f>
        <v>0</v>
      </c>
      <c r="V83" s="56"/>
    </row>
    <row r="84" spans="1:22" ht="15" customHeight="1" x14ac:dyDescent="0.2">
      <c r="A84" s="114"/>
      <c r="B84" s="431"/>
      <c r="C84" s="432"/>
      <c r="D84" s="111"/>
      <c r="E84" s="111"/>
      <c r="F84" s="111"/>
      <c r="G84" s="53"/>
      <c r="I84" s="433"/>
      <c r="J84" s="112"/>
      <c r="K84" s="112"/>
      <c r="L84" s="115"/>
      <c r="M84" s="115"/>
      <c r="N84" s="53"/>
      <c r="P84" s="434"/>
      <c r="V84" s="56"/>
    </row>
    <row r="85" spans="1:22" ht="15" customHeight="1" x14ac:dyDescent="0.2">
      <c r="A85" s="114"/>
      <c r="B85" s="435" t="s">
        <v>326</v>
      </c>
      <c r="C85" s="436"/>
      <c r="D85" s="111"/>
      <c r="E85" s="111"/>
      <c r="F85" s="111"/>
      <c r="G85" s="53"/>
      <c r="I85" s="437"/>
      <c r="J85" s="112"/>
      <c r="K85" s="112"/>
      <c r="L85" s="115"/>
      <c r="M85" s="115"/>
      <c r="N85" s="53"/>
      <c r="P85" s="434"/>
      <c r="V85" s="56"/>
    </row>
    <row r="86" spans="1:22" ht="15" customHeight="1" x14ac:dyDescent="0.2">
      <c r="A86" s="114"/>
      <c r="B86" s="269" t="s">
        <v>327</v>
      </c>
      <c r="C86" s="438"/>
      <c r="D86" s="111"/>
      <c r="E86" s="111"/>
      <c r="F86" s="111"/>
      <c r="G86" s="53"/>
      <c r="I86" s="104"/>
      <c r="J86" s="112"/>
      <c r="K86" s="112"/>
      <c r="L86" s="115"/>
      <c r="M86" s="115"/>
      <c r="N86" s="53"/>
      <c r="P86" s="73">
        <f>(C86*I86)</f>
        <v>0</v>
      </c>
      <c r="V86" s="56"/>
    </row>
    <row r="87" spans="1:22" ht="15" customHeight="1" x14ac:dyDescent="0.2">
      <c r="A87" s="114"/>
      <c r="B87" s="269" t="s">
        <v>328</v>
      </c>
      <c r="C87" s="438"/>
      <c r="D87" s="111"/>
      <c r="E87" s="111"/>
      <c r="F87" s="111"/>
      <c r="G87" s="53"/>
      <c r="I87" s="104"/>
      <c r="J87" s="112"/>
      <c r="K87" s="112"/>
      <c r="L87" s="115"/>
      <c r="M87" s="115"/>
      <c r="N87" s="53"/>
      <c r="P87" s="73">
        <f t="shared" ref="P87:P90" si="6">(C87*I87)</f>
        <v>0</v>
      </c>
      <c r="V87" s="56"/>
    </row>
    <row r="88" spans="1:22" ht="15" customHeight="1" x14ac:dyDescent="0.2">
      <c r="A88" s="114"/>
      <c r="B88" s="269" t="s">
        <v>329</v>
      </c>
      <c r="C88" s="438"/>
      <c r="D88" s="111"/>
      <c r="E88" s="111"/>
      <c r="F88" s="111"/>
      <c r="G88" s="53"/>
      <c r="I88" s="104"/>
      <c r="J88" s="112"/>
      <c r="K88" s="112"/>
      <c r="L88" s="115"/>
      <c r="M88" s="115"/>
      <c r="N88" s="53"/>
      <c r="P88" s="73">
        <f t="shared" si="6"/>
        <v>0</v>
      </c>
      <c r="V88" s="56"/>
    </row>
    <row r="89" spans="1:22" ht="15" customHeight="1" x14ac:dyDescent="0.2">
      <c r="A89" s="128"/>
      <c r="B89" s="269" t="s">
        <v>330</v>
      </c>
      <c r="C89" s="438"/>
      <c r="D89" s="111"/>
      <c r="E89" s="111"/>
      <c r="F89" s="111"/>
      <c r="G89" s="53"/>
      <c r="I89" s="104"/>
      <c r="J89" s="112"/>
      <c r="K89" s="112"/>
      <c r="L89" s="115"/>
      <c r="M89" s="115"/>
      <c r="N89" s="53"/>
      <c r="P89" s="73">
        <f t="shared" si="6"/>
        <v>0</v>
      </c>
      <c r="V89" s="56"/>
    </row>
    <row r="90" spans="1:22" ht="15" customHeight="1" x14ac:dyDescent="0.2">
      <c r="A90" s="128"/>
      <c r="B90" s="269" t="s">
        <v>331</v>
      </c>
      <c r="C90" s="438"/>
      <c r="D90" s="111"/>
      <c r="E90" s="111"/>
      <c r="F90" s="111"/>
      <c r="G90" s="53"/>
      <c r="I90" s="104"/>
      <c r="J90" s="112"/>
      <c r="K90" s="112"/>
      <c r="L90" s="115"/>
      <c r="M90" s="115"/>
      <c r="N90" s="53"/>
      <c r="P90" s="73">
        <f t="shared" si="6"/>
        <v>0</v>
      </c>
      <c r="V90" s="56"/>
    </row>
    <row r="91" spans="1:22" ht="15" customHeight="1" x14ac:dyDescent="0.2">
      <c r="A91" s="114"/>
      <c r="B91" s="269"/>
      <c r="C91" s="439"/>
      <c r="D91" s="111"/>
      <c r="E91" s="111"/>
      <c r="F91" s="111"/>
      <c r="G91" s="53"/>
      <c r="I91" s="440"/>
      <c r="J91" s="112"/>
      <c r="K91" s="112"/>
      <c r="L91" s="115"/>
      <c r="M91" s="115"/>
      <c r="N91" s="53"/>
      <c r="P91" s="434"/>
      <c r="V91" s="56"/>
    </row>
    <row r="92" spans="1:22" ht="15" customHeight="1" x14ac:dyDescent="0.2">
      <c r="A92" s="114"/>
      <c r="B92" s="506" t="s">
        <v>222</v>
      </c>
      <c r="C92" s="125" t="s">
        <v>223</v>
      </c>
      <c r="D92" s="125"/>
      <c r="E92" s="125"/>
      <c r="F92" s="126"/>
      <c r="G92" s="53"/>
      <c r="I92" s="51" t="s">
        <v>224</v>
      </c>
      <c r="J92" s="83"/>
      <c r="K92" s="83"/>
      <c r="L92" s="83"/>
      <c r="M92" s="115"/>
      <c r="N92" s="53"/>
      <c r="P92" s="485" t="s">
        <v>220</v>
      </c>
      <c r="U92" s="58"/>
      <c r="V92" s="56"/>
    </row>
    <row r="93" spans="1:22" ht="44.25" customHeight="1" x14ac:dyDescent="0.2">
      <c r="A93" s="114"/>
      <c r="B93" s="506"/>
      <c r="C93" s="127" t="s">
        <v>225</v>
      </c>
      <c r="D93" s="62" t="s">
        <v>226</v>
      </c>
      <c r="E93" s="62" t="s">
        <v>227</v>
      </c>
      <c r="F93" s="62" t="s">
        <v>228</v>
      </c>
      <c r="G93" s="53"/>
      <c r="I93" s="62" t="s">
        <v>229</v>
      </c>
      <c r="J93" s="62" t="s">
        <v>230</v>
      </c>
      <c r="K93" s="62" t="s">
        <v>231</v>
      </c>
      <c r="L93" s="62" t="s">
        <v>232</v>
      </c>
      <c r="M93" s="115"/>
      <c r="N93" s="53"/>
      <c r="P93" s="504"/>
      <c r="U93" s="58"/>
      <c r="V93" s="56"/>
    </row>
    <row r="94" spans="1:22" ht="15" customHeight="1" x14ac:dyDescent="0.2">
      <c r="A94" s="114"/>
      <c r="B94" s="68" t="s">
        <v>8</v>
      </c>
      <c r="C94" s="90"/>
      <c r="D94" s="69"/>
      <c r="E94" s="69"/>
      <c r="F94" s="69"/>
      <c r="G94" s="53"/>
      <c r="I94" s="104"/>
      <c r="J94" s="105"/>
      <c r="K94" s="105"/>
      <c r="L94" s="105"/>
      <c r="M94" s="115"/>
      <c r="N94" s="53"/>
      <c r="P94" s="73">
        <f t="shared" ref="P94:P103" si="7">(C94*I94)+(D94*J94)+(E94*K94)+(F94*L94)</f>
        <v>0</v>
      </c>
      <c r="V94" s="56"/>
    </row>
    <row r="95" spans="1:22" ht="15" customHeight="1" x14ac:dyDescent="0.2">
      <c r="A95" s="114"/>
      <c r="B95" s="68" t="s">
        <v>9</v>
      </c>
      <c r="C95" s="90"/>
      <c r="D95" s="69"/>
      <c r="E95" s="69"/>
      <c r="F95" s="69"/>
      <c r="G95" s="53"/>
      <c r="I95" s="104"/>
      <c r="J95" s="105"/>
      <c r="K95" s="105"/>
      <c r="L95" s="105"/>
      <c r="M95" s="115"/>
      <c r="N95" s="53"/>
      <c r="P95" s="73">
        <f t="shared" si="7"/>
        <v>0</v>
      </c>
      <c r="U95" s="107"/>
      <c r="V95" s="56"/>
    </row>
    <row r="96" spans="1:22" ht="15" customHeight="1" x14ac:dyDescent="0.2">
      <c r="A96" s="114"/>
      <c r="B96" s="68" t="s">
        <v>10</v>
      </c>
      <c r="C96" s="90"/>
      <c r="D96" s="69"/>
      <c r="E96" s="69"/>
      <c r="F96" s="69"/>
      <c r="G96" s="53"/>
      <c r="I96" s="104"/>
      <c r="J96" s="105"/>
      <c r="K96" s="105"/>
      <c r="L96" s="105"/>
      <c r="M96" s="115"/>
      <c r="N96" s="53"/>
      <c r="P96" s="73">
        <f t="shared" si="7"/>
        <v>0</v>
      </c>
      <c r="U96" s="107"/>
      <c r="V96" s="56"/>
    </row>
    <row r="97" spans="1:22" ht="15" customHeight="1" x14ac:dyDescent="0.2">
      <c r="B97" s="68" t="s">
        <v>11</v>
      </c>
      <c r="C97" s="90"/>
      <c r="D97" s="69"/>
      <c r="E97" s="69"/>
      <c r="F97" s="69"/>
      <c r="G97" s="53"/>
      <c r="I97" s="104"/>
      <c r="J97" s="105"/>
      <c r="K97" s="105"/>
      <c r="L97" s="105"/>
      <c r="M97" s="115"/>
      <c r="N97" s="53"/>
      <c r="P97" s="73">
        <f t="shared" si="7"/>
        <v>0</v>
      </c>
      <c r="U97" s="107"/>
      <c r="V97" s="56"/>
    </row>
    <row r="98" spans="1:22" ht="15" customHeight="1" x14ac:dyDescent="0.2">
      <c r="A98" s="114"/>
      <c r="B98" s="68" t="s">
        <v>12</v>
      </c>
      <c r="C98" s="90"/>
      <c r="D98" s="69"/>
      <c r="E98" s="69"/>
      <c r="F98" s="69"/>
      <c r="G98" s="53"/>
      <c r="I98" s="104"/>
      <c r="J98" s="105"/>
      <c r="K98" s="105"/>
      <c r="L98" s="105"/>
      <c r="M98" s="115"/>
      <c r="N98" s="53"/>
      <c r="P98" s="73">
        <f t="shared" si="7"/>
        <v>0</v>
      </c>
      <c r="U98" s="58"/>
      <c r="V98" s="56"/>
    </row>
    <row r="99" spans="1:22" ht="15" customHeight="1" x14ac:dyDescent="0.2">
      <c r="B99" s="68" t="s">
        <v>13</v>
      </c>
      <c r="C99" s="90"/>
      <c r="D99" s="69"/>
      <c r="E99" s="69"/>
      <c r="F99" s="69"/>
      <c r="G99" s="53"/>
      <c r="I99" s="104"/>
      <c r="J99" s="105"/>
      <c r="K99" s="105"/>
      <c r="L99" s="105"/>
      <c r="M99" s="115"/>
      <c r="N99" s="53"/>
      <c r="P99" s="73">
        <f t="shared" si="7"/>
        <v>0</v>
      </c>
      <c r="U99" s="58"/>
      <c r="V99" s="56"/>
    </row>
    <row r="100" spans="1:22" ht="15" customHeight="1" x14ac:dyDescent="0.2">
      <c r="B100" s="68" t="s">
        <v>332</v>
      </c>
      <c r="C100" s="90"/>
      <c r="D100" s="69"/>
      <c r="E100" s="69"/>
      <c r="F100" s="69"/>
      <c r="G100" s="53"/>
      <c r="I100" s="104"/>
      <c r="J100" s="105"/>
      <c r="K100" s="105"/>
      <c r="L100" s="105"/>
      <c r="M100" s="115"/>
      <c r="N100" s="53"/>
      <c r="P100" s="73">
        <f t="shared" si="7"/>
        <v>0</v>
      </c>
      <c r="U100" s="58"/>
      <c r="V100" s="56"/>
    </row>
    <row r="101" spans="1:22" ht="15" customHeight="1" x14ac:dyDescent="0.2">
      <c r="B101" s="68" t="s">
        <v>44</v>
      </c>
      <c r="C101" s="90"/>
      <c r="D101" s="69"/>
      <c r="E101" s="69"/>
      <c r="F101" s="69"/>
      <c r="G101" s="53"/>
      <c r="I101" s="104"/>
      <c r="J101" s="104"/>
      <c r="K101" s="104"/>
      <c r="L101" s="104"/>
      <c r="M101" s="115"/>
      <c r="N101" s="53"/>
      <c r="P101" s="73">
        <f t="shared" si="7"/>
        <v>0</v>
      </c>
      <c r="U101" s="58"/>
      <c r="V101" s="56"/>
    </row>
    <row r="102" spans="1:22" ht="15" customHeight="1" x14ac:dyDescent="0.2">
      <c r="B102" s="68" t="s">
        <v>233</v>
      </c>
      <c r="C102" s="90"/>
      <c r="D102" s="69"/>
      <c r="E102" s="69"/>
      <c r="F102" s="69"/>
      <c r="G102" s="53"/>
      <c r="I102" s="129"/>
      <c r="J102" s="129"/>
      <c r="K102" s="129"/>
      <c r="L102" s="129"/>
      <c r="M102" s="115"/>
      <c r="N102" s="53"/>
      <c r="P102" s="73">
        <f t="shared" si="7"/>
        <v>0</v>
      </c>
      <c r="U102" s="58"/>
      <c r="V102" s="56"/>
    </row>
    <row r="103" spans="1:22" ht="15" customHeight="1" x14ac:dyDescent="0.2">
      <c r="B103" s="68" t="s">
        <v>333</v>
      </c>
      <c r="C103" s="90"/>
      <c r="D103" s="69"/>
      <c r="E103" s="69"/>
      <c r="F103" s="69"/>
      <c r="G103" s="53"/>
      <c r="I103" s="129"/>
      <c r="J103" s="129"/>
      <c r="K103" s="129"/>
      <c r="L103" s="129"/>
      <c r="M103" s="115"/>
      <c r="N103" s="53"/>
      <c r="P103" s="73">
        <f t="shared" si="7"/>
        <v>0</v>
      </c>
      <c r="U103" s="58"/>
      <c r="V103" s="56"/>
    </row>
    <row r="104" spans="1:22" ht="15" customHeight="1" x14ac:dyDescent="0.2">
      <c r="B104" s="68" t="s">
        <v>14</v>
      </c>
      <c r="C104" s="90"/>
      <c r="D104" s="122"/>
      <c r="E104" s="122"/>
      <c r="F104" s="122"/>
      <c r="G104" s="53"/>
      <c r="I104" s="129"/>
      <c r="J104" s="130"/>
      <c r="K104" s="130"/>
      <c r="L104" s="130"/>
      <c r="M104" s="115"/>
      <c r="N104" s="53"/>
      <c r="P104" s="73">
        <f>(C104*I104)</f>
        <v>0</v>
      </c>
      <c r="U104" s="58"/>
      <c r="V104" s="56"/>
    </row>
    <row r="105" spans="1:22" ht="15" customHeight="1" x14ac:dyDescent="0.2">
      <c r="B105" s="68" t="s">
        <v>28</v>
      </c>
      <c r="C105" s="90"/>
      <c r="D105" s="122"/>
      <c r="E105" s="122"/>
      <c r="F105" s="122"/>
      <c r="G105" s="53"/>
      <c r="I105" s="129"/>
      <c r="J105" s="79"/>
      <c r="K105" s="79"/>
      <c r="L105" s="79"/>
      <c r="M105" s="115"/>
      <c r="N105" s="53"/>
      <c r="P105" s="73">
        <f>(C105*I105)</f>
        <v>0</v>
      </c>
      <c r="U105" s="58"/>
      <c r="V105" s="56"/>
    </row>
    <row r="106" spans="1:22" ht="15" customHeight="1" x14ac:dyDescent="0.2">
      <c r="B106" s="68" t="s">
        <v>29</v>
      </c>
      <c r="C106" s="90"/>
      <c r="D106" s="122"/>
      <c r="E106" s="122"/>
      <c r="F106" s="122"/>
      <c r="G106" s="53"/>
      <c r="I106" s="129"/>
      <c r="J106" s="79"/>
      <c r="K106" s="79"/>
      <c r="L106" s="79"/>
      <c r="M106" s="115"/>
      <c r="N106" s="53"/>
      <c r="P106" s="73">
        <f>(C106*I106)</f>
        <v>0</v>
      </c>
      <c r="U106" s="58"/>
      <c r="V106" s="56"/>
    </row>
    <row r="107" spans="1:22" ht="15" customHeight="1" x14ac:dyDescent="0.2">
      <c r="B107" s="68" t="s">
        <v>30</v>
      </c>
      <c r="C107" s="90"/>
      <c r="D107" s="122"/>
      <c r="E107" s="122"/>
      <c r="F107" s="122"/>
      <c r="G107" s="53"/>
      <c r="I107" s="129"/>
      <c r="J107" s="79"/>
      <c r="K107" s="79"/>
      <c r="L107" s="79"/>
      <c r="M107" s="115"/>
      <c r="N107" s="53"/>
      <c r="P107" s="73">
        <f>(C107*I107)</f>
        <v>0</v>
      </c>
      <c r="U107" s="58"/>
      <c r="V107" s="56"/>
    </row>
    <row r="108" spans="1:22" ht="15" customHeight="1" x14ac:dyDescent="0.2">
      <c r="B108" s="68" t="s">
        <v>31</v>
      </c>
      <c r="C108" s="90"/>
      <c r="D108" s="122"/>
      <c r="E108" s="122"/>
      <c r="F108" s="122"/>
      <c r="G108" s="53"/>
      <c r="I108" s="104"/>
      <c r="J108" s="79"/>
      <c r="K108" s="79"/>
      <c r="L108" s="79"/>
      <c r="M108" s="115"/>
      <c r="N108" s="53"/>
      <c r="P108" s="73">
        <f>(C108*I108)</f>
        <v>0</v>
      </c>
      <c r="U108" s="58"/>
      <c r="V108" s="56"/>
    </row>
    <row r="109" spans="1:22" ht="15" customHeight="1" x14ac:dyDescent="0.2">
      <c r="B109" s="77" t="s">
        <v>234</v>
      </c>
      <c r="C109" s="122"/>
      <c r="D109" s="122"/>
      <c r="E109" s="122"/>
      <c r="F109" s="122"/>
      <c r="G109" s="53"/>
      <c r="I109" s="78"/>
      <c r="J109" s="79"/>
      <c r="K109" s="79"/>
      <c r="L109" s="79"/>
      <c r="M109" s="115"/>
      <c r="N109" s="53"/>
      <c r="P109" s="441"/>
      <c r="U109" s="58"/>
      <c r="V109" s="56"/>
    </row>
    <row r="110" spans="1:22" ht="15" customHeight="1" x14ac:dyDescent="0.2">
      <c r="B110" s="131"/>
      <c r="C110" s="90"/>
      <c r="D110" s="69"/>
      <c r="E110" s="69"/>
      <c r="F110" s="69"/>
      <c r="G110" s="53"/>
      <c r="I110" s="104"/>
      <c r="J110" s="104"/>
      <c r="K110" s="104"/>
      <c r="L110" s="104"/>
      <c r="M110" s="115"/>
      <c r="N110" s="53"/>
      <c r="P110" s="73">
        <f>(C110*I110)+(D110*J110)+(E110*K110)+(F110*L110)</f>
        <v>0</v>
      </c>
      <c r="U110" s="107"/>
      <c r="V110" s="56"/>
    </row>
    <row r="111" spans="1:22" ht="15" customHeight="1" x14ac:dyDescent="0.2">
      <c r="B111" s="131"/>
      <c r="C111" s="90"/>
      <c r="D111" s="69"/>
      <c r="E111" s="69"/>
      <c r="F111" s="69"/>
      <c r="G111" s="53"/>
      <c r="I111" s="104"/>
      <c r="J111" s="104"/>
      <c r="K111" s="104"/>
      <c r="L111" s="104"/>
      <c r="M111" s="115"/>
      <c r="N111" s="53"/>
      <c r="P111" s="73">
        <f>(C111*I111)+(D111*J111)+(E111*K111)+(F111*L111)</f>
        <v>0</v>
      </c>
      <c r="U111" s="107"/>
      <c r="V111" s="56"/>
    </row>
    <row r="112" spans="1:22" ht="15" customHeight="1" x14ac:dyDescent="0.2">
      <c r="B112" s="131"/>
      <c r="C112" s="90"/>
      <c r="D112" s="69"/>
      <c r="E112" s="69"/>
      <c r="F112" s="69"/>
      <c r="G112" s="53"/>
      <c r="I112" s="104"/>
      <c r="J112" s="104"/>
      <c r="K112" s="104"/>
      <c r="L112" s="104"/>
      <c r="M112" s="115"/>
      <c r="N112" s="53"/>
      <c r="P112" s="73">
        <f>(C112*I112)+(D112*J112)+(E112*K112)+(F112*L112)</f>
        <v>0</v>
      </c>
      <c r="U112" s="107"/>
      <c r="V112" s="56"/>
    </row>
    <row r="113" spans="1:22" ht="15" customHeight="1" x14ac:dyDescent="0.2">
      <c r="B113" s="132"/>
      <c r="G113" s="53"/>
      <c r="I113" s="123"/>
      <c r="J113" s="79"/>
      <c r="K113" s="79"/>
      <c r="L113" s="79"/>
      <c r="M113" s="115"/>
      <c r="N113" s="53"/>
      <c r="P113" s="81"/>
      <c r="V113" s="56"/>
    </row>
    <row r="114" spans="1:22" ht="15" customHeight="1" x14ac:dyDescent="0.2">
      <c r="A114" s="114"/>
      <c r="B114" s="496" t="s">
        <v>235</v>
      </c>
      <c r="C114" s="477" t="s">
        <v>163</v>
      </c>
      <c r="D114" s="479"/>
      <c r="E114" s="478" t="s">
        <v>164</v>
      </c>
      <c r="F114" s="479"/>
      <c r="G114" s="498" t="s">
        <v>236</v>
      </c>
      <c r="I114" s="477" t="s">
        <v>163</v>
      </c>
      <c r="J114" s="478"/>
      <c r="K114" s="478"/>
      <c r="L114" s="477" t="s">
        <v>164</v>
      </c>
      <c r="M114" s="478"/>
      <c r="N114" s="479"/>
      <c r="P114" s="483"/>
      <c r="U114" s="485" t="s">
        <v>237</v>
      </c>
      <c r="V114" s="56"/>
    </row>
    <row r="115" spans="1:22" ht="20.25" customHeight="1" x14ac:dyDescent="0.2">
      <c r="A115" s="114"/>
      <c r="B115" s="497"/>
      <c r="C115" s="480"/>
      <c r="D115" s="482"/>
      <c r="E115" s="481"/>
      <c r="F115" s="482"/>
      <c r="G115" s="499"/>
      <c r="I115" s="480"/>
      <c r="J115" s="481"/>
      <c r="K115" s="481"/>
      <c r="L115" s="480"/>
      <c r="M115" s="481"/>
      <c r="N115" s="482"/>
      <c r="P115" s="484"/>
      <c r="Q115" s="84"/>
      <c r="U115" s="486"/>
      <c r="V115" s="56"/>
    </row>
    <row r="116" spans="1:22" ht="48.75" customHeight="1" x14ac:dyDescent="0.2">
      <c r="B116" s="463" t="s">
        <v>238</v>
      </c>
      <c r="C116" s="442" t="s">
        <v>239</v>
      </c>
      <c r="D116" s="442" t="s">
        <v>240</v>
      </c>
      <c r="E116" s="443" t="s">
        <v>239</v>
      </c>
      <c r="F116" s="442" t="s">
        <v>240</v>
      </c>
      <c r="G116" s="500"/>
      <c r="I116" s="444" t="s">
        <v>169</v>
      </c>
      <c r="J116" s="442" t="s">
        <v>170</v>
      </c>
      <c r="K116" s="442" t="s">
        <v>171</v>
      </c>
      <c r="L116" s="444" t="s">
        <v>169</v>
      </c>
      <c r="M116" s="442" t="s">
        <v>170</v>
      </c>
      <c r="N116" s="442" t="s">
        <v>171</v>
      </c>
      <c r="P116" s="444" t="s">
        <v>172</v>
      </c>
      <c r="Q116" s="84"/>
      <c r="U116" s="133">
        <f>SUM(P117:P172)</f>
        <v>0</v>
      </c>
      <c r="V116" s="56"/>
    </row>
    <row r="117" spans="1:22" ht="15" customHeight="1" x14ac:dyDescent="0.2">
      <c r="B117" s="14" t="s">
        <v>241</v>
      </c>
      <c r="C117" s="465">
        <f>-(C18*$G$117)</f>
        <v>0</v>
      </c>
      <c r="D117" s="445">
        <f>-(D18*$G$117)</f>
        <v>0</v>
      </c>
      <c r="E117" s="445">
        <f>-(E18*$G$117)</f>
        <v>0</v>
      </c>
      <c r="F117" s="445">
        <f>-(F18*$G$117)</f>
        <v>0</v>
      </c>
      <c r="G117" s="446">
        <v>0.1</v>
      </c>
      <c r="I117" s="447"/>
      <c r="J117" s="448"/>
      <c r="K117" s="449"/>
      <c r="L117" s="447"/>
      <c r="M117" s="447"/>
      <c r="N117" s="447"/>
      <c r="P117" s="450">
        <f>((C117*J117)+(D117*K117/100))+((E117*M117)+(F117*N117/100))</f>
        <v>0</v>
      </c>
      <c r="Q117" s="84"/>
      <c r="U117" s="451"/>
      <c r="V117" s="56"/>
    </row>
    <row r="118" spans="1:22" ht="15" customHeight="1" x14ac:dyDescent="0.2">
      <c r="B118" s="14" t="s">
        <v>242</v>
      </c>
      <c r="C118" s="452"/>
      <c r="D118" s="452"/>
      <c r="E118" s="452"/>
      <c r="F118" s="452"/>
      <c r="G118" s="453">
        <v>0.1</v>
      </c>
      <c r="I118" s="447"/>
      <c r="J118" s="448"/>
      <c r="K118" s="449"/>
      <c r="L118" s="447"/>
      <c r="M118" s="447"/>
      <c r="N118" s="447"/>
      <c r="P118" s="450">
        <f>-(J118*C18+(K118*D18/100)+M118*E18+(N118*F18/100)-((I118+L118)*G36))*G118</f>
        <v>0</v>
      </c>
      <c r="Q118" s="84"/>
      <c r="U118" s="454"/>
      <c r="V118" s="56"/>
    </row>
    <row r="119" spans="1:22" ht="47.25" customHeight="1" x14ac:dyDescent="0.2">
      <c r="B119" s="464" t="s">
        <v>243</v>
      </c>
      <c r="C119" s="442" t="s">
        <v>244</v>
      </c>
      <c r="D119" s="442" t="s">
        <v>240</v>
      </c>
      <c r="E119" s="455"/>
      <c r="F119" s="455"/>
      <c r="G119" s="456"/>
      <c r="I119" s="421" t="s">
        <v>169</v>
      </c>
      <c r="J119" s="424" t="s">
        <v>171</v>
      </c>
      <c r="K119" s="457"/>
      <c r="L119" s="134"/>
      <c r="M119" s="135"/>
      <c r="N119" s="101"/>
      <c r="P119" s="450"/>
      <c r="Q119" s="84"/>
      <c r="U119" s="454"/>
      <c r="V119" s="56"/>
    </row>
    <row r="120" spans="1:22" ht="15" customHeight="1" x14ac:dyDescent="0.2">
      <c r="B120" s="14" t="s">
        <v>241</v>
      </c>
      <c r="C120" s="459">
        <f>-(C22*G120)</f>
        <v>0</v>
      </c>
      <c r="D120" s="458">
        <f>-($D$22*G120)</f>
        <v>0</v>
      </c>
      <c r="E120" s="356"/>
      <c r="F120" s="356"/>
      <c r="G120" s="453">
        <v>0.1</v>
      </c>
      <c r="I120" s="448"/>
      <c r="J120" s="449"/>
      <c r="K120" s="20"/>
      <c r="L120" s="136"/>
      <c r="M120" s="137"/>
      <c r="N120" s="138"/>
      <c r="P120" s="450">
        <f>((C120*I120)+(D120*J120/100))</f>
        <v>0</v>
      </c>
      <c r="Q120" s="84"/>
      <c r="U120" s="454"/>
      <c r="V120" s="56"/>
    </row>
    <row r="121" spans="1:22" ht="15" customHeight="1" x14ac:dyDescent="0.2">
      <c r="B121" s="14" t="s">
        <v>245</v>
      </c>
      <c r="C121" s="459">
        <f>-(C25*G121)</f>
        <v>0</v>
      </c>
      <c r="D121" s="459">
        <f>-(D25*G121)</f>
        <v>0</v>
      </c>
      <c r="E121" s="356"/>
      <c r="F121" s="356"/>
      <c r="G121" s="453">
        <v>0.1</v>
      </c>
      <c r="I121" s="448"/>
      <c r="J121" s="449"/>
      <c r="K121" s="20"/>
      <c r="L121" s="136"/>
      <c r="M121" s="137"/>
      <c r="N121" s="138"/>
      <c r="P121" s="450">
        <f>((C121*I121)+(D121*J121/100))</f>
        <v>0</v>
      </c>
      <c r="Q121" s="84"/>
      <c r="U121" s="454"/>
      <c r="V121" s="56"/>
    </row>
    <row r="122" spans="1:22" ht="15" customHeight="1" x14ac:dyDescent="0.2">
      <c r="B122" s="14" t="s">
        <v>246</v>
      </c>
      <c r="C122" s="459">
        <f>-(C26*G122)</f>
        <v>0</v>
      </c>
      <c r="D122" s="459">
        <f>-(D26*G122)</f>
        <v>0</v>
      </c>
      <c r="E122" s="356"/>
      <c r="F122" s="356"/>
      <c r="G122" s="453">
        <v>0.1</v>
      </c>
      <c r="I122" s="448"/>
      <c r="J122" s="449"/>
      <c r="K122" s="20"/>
      <c r="L122" s="136"/>
      <c r="M122" s="137"/>
      <c r="N122" s="138"/>
      <c r="P122" s="450">
        <f>((C122*I122)+(D122*J122/100))</f>
        <v>0</v>
      </c>
      <c r="Q122" s="84"/>
      <c r="U122" s="454"/>
      <c r="V122" s="56"/>
    </row>
    <row r="123" spans="1:22" ht="15" customHeight="1" x14ac:dyDescent="0.2">
      <c r="B123" s="14" t="s">
        <v>247</v>
      </c>
      <c r="C123" s="459">
        <f>-(C27*G123)</f>
        <v>0</v>
      </c>
      <c r="D123" s="459">
        <f>-(D27*G123)</f>
        <v>0</v>
      </c>
      <c r="E123" s="356"/>
      <c r="F123" s="356"/>
      <c r="G123" s="453">
        <v>0.1</v>
      </c>
      <c r="I123" s="448"/>
      <c r="J123" s="449"/>
      <c r="K123" s="20"/>
      <c r="L123" s="136"/>
      <c r="M123" s="137"/>
      <c r="N123" s="138"/>
      <c r="P123" s="450">
        <f>((C123*I123)+(D123*J123/100))</f>
        <v>0</v>
      </c>
      <c r="Q123" s="84"/>
      <c r="U123" s="454"/>
      <c r="V123" s="56"/>
    </row>
    <row r="124" spans="1:22" ht="15" customHeight="1" x14ac:dyDescent="0.2">
      <c r="A124" s="114"/>
      <c r="B124" s="14" t="s">
        <v>248</v>
      </c>
      <c r="C124" s="459">
        <f>-(C28*G124)</f>
        <v>0</v>
      </c>
      <c r="D124" s="459">
        <f>-(D28*G124)</f>
        <v>0</v>
      </c>
      <c r="E124" s="356"/>
      <c r="F124" s="356"/>
      <c r="G124" s="453">
        <v>0.1</v>
      </c>
      <c r="I124" s="448"/>
      <c r="J124" s="449"/>
      <c r="K124" s="20"/>
      <c r="L124" s="136"/>
      <c r="M124" s="137"/>
      <c r="N124" s="138"/>
      <c r="P124" s="450">
        <f>((C124*I124)+(D124*J124/100))</f>
        <v>0</v>
      </c>
      <c r="Q124" s="84"/>
      <c r="U124" s="454"/>
      <c r="V124" s="56"/>
    </row>
    <row r="125" spans="1:22" ht="15" customHeight="1" x14ac:dyDescent="0.2">
      <c r="A125" s="114"/>
      <c r="B125" s="14" t="s">
        <v>249</v>
      </c>
      <c r="C125" s="460"/>
      <c r="D125" s="460"/>
      <c r="E125" s="356"/>
      <c r="F125" s="356"/>
      <c r="G125" s="453">
        <v>0.1</v>
      </c>
      <c r="I125" s="448"/>
      <c r="J125" s="449"/>
      <c r="K125" s="20"/>
      <c r="L125" s="136"/>
      <c r="M125" s="137"/>
      <c r="N125" s="138"/>
      <c r="P125" s="450">
        <f>-(($C$22*I125)+($D$31*J125/100)-(I125*$G$31))*G125</f>
        <v>0</v>
      </c>
      <c r="Q125" s="84"/>
      <c r="U125" s="454"/>
      <c r="V125" s="56"/>
    </row>
    <row r="126" spans="1:22" ht="15" customHeight="1" x14ac:dyDescent="0.2">
      <c r="A126" s="114"/>
      <c r="B126" s="14" t="s">
        <v>250</v>
      </c>
      <c r="C126" s="460"/>
      <c r="D126" s="459">
        <f>-(D39*G126)</f>
        <v>0</v>
      </c>
      <c r="E126" s="356"/>
      <c r="F126" s="356"/>
      <c r="G126" s="453">
        <v>0.1</v>
      </c>
      <c r="I126" s="448"/>
      <c r="J126" s="449"/>
      <c r="K126" s="20"/>
      <c r="L126" s="136"/>
      <c r="M126" s="137"/>
      <c r="N126" s="138"/>
      <c r="P126" s="450">
        <f>(D126*J126/100)</f>
        <v>0</v>
      </c>
      <c r="Q126" s="84"/>
      <c r="U126" s="454"/>
      <c r="V126" s="56"/>
    </row>
    <row r="127" spans="1:22" ht="15" customHeight="1" x14ac:dyDescent="0.2">
      <c r="A127" s="114"/>
      <c r="B127" s="487" t="s">
        <v>334</v>
      </c>
      <c r="C127" s="460"/>
      <c r="D127" s="452"/>
      <c r="E127" s="356"/>
      <c r="F127" s="356"/>
      <c r="G127" s="721">
        <v>0.1</v>
      </c>
      <c r="H127" s="20"/>
      <c r="I127" s="490"/>
      <c r="J127" s="449"/>
      <c r="K127" s="419" t="s">
        <v>335</v>
      </c>
      <c r="L127" s="136"/>
      <c r="M127" s="137"/>
      <c r="N127" s="138"/>
      <c r="P127" s="493">
        <f>-(($C$42*$I$127+SUMPRODUCT($D$42:$D$44,$J$127:$J$129)/100)
-$G$42*$I$127)*G127</f>
        <v>0</v>
      </c>
      <c r="Q127" s="84"/>
      <c r="U127" s="454"/>
      <c r="V127" s="56"/>
    </row>
    <row r="128" spans="1:22" ht="15" customHeight="1" x14ac:dyDescent="0.2">
      <c r="A128" s="114"/>
      <c r="B128" s="488"/>
      <c r="C128" s="460"/>
      <c r="D128" s="452"/>
      <c r="E128" s="356"/>
      <c r="F128" s="356"/>
      <c r="G128" s="722"/>
      <c r="H128" s="20"/>
      <c r="I128" s="491"/>
      <c r="J128" s="449"/>
      <c r="K128" s="419" t="s">
        <v>336</v>
      </c>
      <c r="L128" s="136"/>
      <c r="M128" s="137"/>
      <c r="N128" s="138"/>
      <c r="P128" s="494"/>
      <c r="Q128" s="84"/>
      <c r="U128" s="454"/>
      <c r="V128" s="56"/>
    </row>
    <row r="129" spans="1:22" ht="15" customHeight="1" x14ac:dyDescent="0.2">
      <c r="A129" s="114"/>
      <c r="B129" s="489"/>
      <c r="C129" s="460"/>
      <c r="D129" s="452"/>
      <c r="E129" s="356"/>
      <c r="F129" s="356"/>
      <c r="G129" s="723"/>
      <c r="H129" s="20"/>
      <c r="I129" s="492"/>
      <c r="J129" s="449"/>
      <c r="K129" s="419" t="s">
        <v>337</v>
      </c>
      <c r="L129" s="136"/>
      <c r="M129" s="137"/>
      <c r="N129" s="138"/>
      <c r="P129" s="495"/>
      <c r="Q129" s="84"/>
      <c r="U129" s="454"/>
      <c r="V129" s="56"/>
    </row>
    <row r="130" spans="1:22" ht="15" customHeight="1" x14ac:dyDescent="0.2">
      <c r="A130" s="114"/>
      <c r="B130" s="68"/>
      <c r="C130" s="139"/>
      <c r="D130" s="139"/>
      <c r="E130" s="139"/>
      <c r="F130" s="139"/>
      <c r="G130" s="70"/>
      <c r="I130" s="78"/>
      <c r="J130" s="140"/>
      <c r="K130" s="79"/>
      <c r="L130" s="79"/>
      <c r="M130" s="106"/>
      <c r="N130" s="70"/>
      <c r="P130" s="78"/>
      <c r="Q130" s="107"/>
      <c r="R130" s="124"/>
      <c r="S130" s="124"/>
      <c r="T130" s="124"/>
      <c r="U130" s="97"/>
      <c r="V130" s="56"/>
    </row>
    <row r="131" spans="1:22" ht="54" customHeight="1" x14ac:dyDescent="0.2">
      <c r="A131" s="114"/>
      <c r="B131" s="461" t="s">
        <v>338</v>
      </c>
      <c r="C131" s="141" t="s">
        <v>251</v>
      </c>
      <c r="D131" s="106"/>
      <c r="E131" s="106"/>
      <c r="F131" s="106"/>
      <c r="G131" s="70"/>
      <c r="I131" s="78"/>
      <c r="J131" s="140"/>
      <c r="K131" s="79"/>
      <c r="L131" s="140"/>
      <c r="N131" s="63"/>
      <c r="P131" s="142" t="s">
        <v>172</v>
      </c>
      <c r="Q131" s="107"/>
      <c r="R131" s="124"/>
      <c r="S131" s="124"/>
      <c r="T131" s="124"/>
      <c r="U131" s="97"/>
      <c r="V131" s="56"/>
    </row>
    <row r="132" spans="1:22" ht="15" customHeight="1" x14ac:dyDescent="0.2">
      <c r="A132" s="114"/>
      <c r="B132" s="68" t="s">
        <v>174</v>
      </c>
      <c r="C132" s="143"/>
      <c r="D132" s="106"/>
      <c r="E132" s="106"/>
      <c r="F132" s="106"/>
      <c r="G132" s="70"/>
      <c r="I132" s="78"/>
      <c r="J132" s="140"/>
      <c r="K132" s="79"/>
      <c r="L132" s="140"/>
      <c r="N132" s="63"/>
      <c r="P132" s="144">
        <f>C132</f>
        <v>0</v>
      </c>
      <c r="Q132" s="107"/>
      <c r="R132" s="124"/>
      <c r="S132" s="124"/>
      <c r="T132" s="124"/>
      <c r="U132" s="145"/>
      <c r="V132" s="56"/>
    </row>
    <row r="133" spans="1:22" ht="15" customHeight="1" x14ac:dyDescent="0.2">
      <c r="A133" s="114"/>
      <c r="B133" s="68" t="s">
        <v>3</v>
      </c>
      <c r="C133" s="143"/>
      <c r="D133" s="106"/>
      <c r="E133" s="106"/>
      <c r="F133" s="106"/>
      <c r="G133" s="70"/>
      <c r="I133" s="78"/>
      <c r="J133" s="140"/>
      <c r="K133" s="79"/>
      <c r="L133" s="140"/>
      <c r="N133" s="63"/>
      <c r="P133" s="144">
        <f t="shared" ref="P133:P137" si="8">C133</f>
        <v>0</v>
      </c>
      <c r="Q133" s="107"/>
      <c r="R133" s="124"/>
      <c r="S133" s="124"/>
      <c r="T133" s="124"/>
      <c r="U133" s="145"/>
      <c r="V133" s="56"/>
    </row>
    <row r="134" spans="1:22" ht="15" customHeight="1" x14ac:dyDescent="0.2">
      <c r="A134" s="114"/>
      <c r="B134" s="68" t="s">
        <v>175</v>
      </c>
      <c r="C134" s="143"/>
      <c r="D134" s="106"/>
      <c r="E134" s="106"/>
      <c r="F134" s="106"/>
      <c r="G134" s="70"/>
      <c r="I134" s="78"/>
      <c r="J134" s="140"/>
      <c r="K134" s="79"/>
      <c r="L134" s="140"/>
      <c r="N134" s="63"/>
      <c r="P134" s="144">
        <f t="shared" si="8"/>
        <v>0</v>
      </c>
      <c r="Q134" s="107"/>
      <c r="R134" s="124"/>
      <c r="S134" s="124"/>
      <c r="T134" s="124"/>
      <c r="U134" s="145"/>
      <c r="V134" s="56"/>
    </row>
    <row r="135" spans="1:22" ht="15" customHeight="1" x14ac:dyDescent="0.2">
      <c r="A135" s="114"/>
      <c r="B135" s="68" t="s">
        <v>4</v>
      </c>
      <c r="C135" s="143"/>
      <c r="D135" s="106"/>
      <c r="E135" s="106"/>
      <c r="F135" s="106"/>
      <c r="G135" s="70"/>
      <c r="I135" s="78"/>
      <c r="J135" s="140"/>
      <c r="K135" s="79"/>
      <c r="L135" s="140"/>
      <c r="N135" s="63"/>
      <c r="P135" s="144">
        <f t="shared" si="8"/>
        <v>0</v>
      </c>
      <c r="Q135" s="107"/>
      <c r="R135" s="124"/>
      <c r="S135" s="124"/>
      <c r="T135" s="124"/>
      <c r="U135" s="145"/>
      <c r="V135" s="56"/>
    </row>
    <row r="136" spans="1:22" ht="15" customHeight="1" x14ac:dyDescent="0.2">
      <c r="A136" s="114"/>
      <c r="B136" s="68" t="s">
        <v>176</v>
      </c>
      <c r="C136" s="143"/>
      <c r="D136" s="106"/>
      <c r="E136" s="106"/>
      <c r="F136" s="106"/>
      <c r="G136" s="70"/>
      <c r="I136" s="78"/>
      <c r="J136" s="140"/>
      <c r="K136" s="79"/>
      <c r="L136" s="140"/>
      <c r="N136" s="63"/>
      <c r="P136" s="144">
        <f t="shared" si="8"/>
        <v>0</v>
      </c>
      <c r="Q136" s="107"/>
      <c r="R136" s="124"/>
      <c r="S136" s="124"/>
      <c r="T136" s="124"/>
      <c r="U136" s="145"/>
      <c r="V136" s="56"/>
    </row>
    <row r="137" spans="1:22" ht="15" customHeight="1" x14ac:dyDescent="0.2">
      <c r="A137" s="114"/>
      <c r="B137" s="68" t="s">
        <v>5</v>
      </c>
      <c r="C137" s="143"/>
      <c r="D137" s="106"/>
      <c r="E137" s="106"/>
      <c r="F137" s="106"/>
      <c r="G137" s="70"/>
      <c r="I137" s="78"/>
      <c r="J137" s="140"/>
      <c r="K137" s="79"/>
      <c r="L137" s="140"/>
      <c r="N137" s="63"/>
      <c r="P137" s="144">
        <f t="shared" si="8"/>
        <v>0</v>
      </c>
      <c r="Q137" s="107"/>
      <c r="R137" s="124"/>
      <c r="S137" s="124"/>
      <c r="T137" s="124"/>
      <c r="U137" s="145"/>
      <c r="V137" s="56"/>
    </row>
    <row r="138" spans="1:22" ht="15" customHeight="1" x14ac:dyDescent="0.2">
      <c r="A138" s="114"/>
      <c r="B138" s="68"/>
      <c r="C138" s="139"/>
      <c r="D138" s="139"/>
      <c r="E138" s="139"/>
      <c r="F138" s="139"/>
      <c r="G138" s="70"/>
      <c r="I138" s="78"/>
      <c r="J138" s="79"/>
      <c r="K138" s="79"/>
      <c r="L138" s="79"/>
      <c r="M138" s="79"/>
      <c r="N138" s="80"/>
      <c r="P138" s="146"/>
      <c r="Q138" s="107"/>
      <c r="R138" s="124"/>
      <c r="S138" s="124"/>
      <c r="T138" s="124"/>
      <c r="U138" s="145"/>
      <c r="V138" s="56"/>
    </row>
    <row r="139" spans="1:22" ht="36" customHeight="1" x14ac:dyDescent="0.2">
      <c r="A139" s="114"/>
      <c r="B139" s="418" t="s">
        <v>252</v>
      </c>
      <c r="C139" s="141" t="s">
        <v>253</v>
      </c>
      <c r="D139" s="106"/>
      <c r="E139" s="106"/>
      <c r="F139" s="106"/>
      <c r="G139" s="70"/>
      <c r="I139" s="64" t="s">
        <v>169</v>
      </c>
      <c r="J139" s="140"/>
      <c r="K139" s="79"/>
      <c r="L139" s="140"/>
      <c r="N139" s="63"/>
      <c r="P139" s="142" t="s">
        <v>172</v>
      </c>
      <c r="Q139" s="107"/>
      <c r="R139" s="124"/>
      <c r="S139" s="124"/>
      <c r="T139" s="124"/>
      <c r="U139" s="145"/>
      <c r="V139" s="56"/>
    </row>
    <row r="140" spans="1:22" ht="15" customHeight="1" x14ac:dyDescent="0.2">
      <c r="A140" s="114"/>
      <c r="B140" s="68" t="s">
        <v>174</v>
      </c>
      <c r="C140" s="143"/>
      <c r="D140" s="106"/>
      <c r="E140" s="106"/>
      <c r="F140" s="106"/>
      <c r="G140" s="70"/>
      <c r="I140" s="147"/>
      <c r="J140" s="140"/>
      <c r="K140" s="79"/>
      <c r="L140" s="140"/>
      <c r="N140" s="63"/>
      <c r="P140" s="144">
        <f>C140</f>
        <v>0</v>
      </c>
      <c r="Q140" s="107"/>
      <c r="R140" s="124"/>
      <c r="S140" s="124"/>
      <c r="T140" s="124"/>
      <c r="U140" s="148"/>
      <c r="V140" s="56"/>
    </row>
    <row r="141" spans="1:22" ht="15" customHeight="1" x14ac:dyDescent="0.2">
      <c r="A141" s="114"/>
      <c r="B141" s="68" t="s">
        <v>3</v>
      </c>
      <c r="C141" s="143"/>
      <c r="D141" s="106"/>
      <c r="E141" s="106"/>
      <c r="F141" s="106"/>
      <c r="G141" s="70"/>
      <c r="I141" s="149"/>
      <c r="J141" s="140"/>
      <c r="K141" s="79"/>
      <c r="L141" s="140"/>
      <c r="N141" s="63"/>
      <c r="P141" s="144">
        <f t="shared" ref="P141:P145" si="9">C141</f>
        <v>0</v>
      </c>
      <c r="Q141" s="107"/>
      <c r="R141" s="124"/>
      <c r="S141" s="124"/>
      <c r="T141" s="124"/>
      <c r="U141" s="148"/>
      <c r="V141" s="56"/>
    </row>
    <row r="142" spans="1:22" ht="15" customHeight="1" x14ac:dyDescent="0.2">
      <c r="A142" s="114"/>
      <c r="B142" s="68" t="s">
        <v>175</v>
      </c>
      <c r="C142" s="143"/>
      <c r="D142" s="106"/>
      <c r="E142" s="106"/>
      <c r="F142" s="106"/>
      <c r="G142" s="70"/>
      <c r="I142" s="149"/>
      <c r="J142" s="140"/>
      <c r="K142" s="79"/>
      <c r="L142" s="140"/>
      <c r="N142" s="63"/>
      <c r="P142" s="144">
        <f t="shared" si="9"/>
        <v>0</v>
      </c>
      <c r="Q142" s="107"/>
      <c r="R142" s="124"/>
      <c r="S142" s="124"/>
      <c r="T142" s="124"/>
      <c r="U142" s="148"/>
      <c r="V142" s="56"/>
    </row>
    <row r="143" spans="1:22" ht="15" customHeight="1" x14ac:dyDescent="0.2">
      <c r="A143" s="114"/>
      <c r="B143" s="68" t="s">
        <v>4</v>
      </c>
      <c r="C143" s="143"/>
      <c r="D143" s="106"/>
      <c r="E143" s="106"/>
      <c r="F143" s="106"/>
      <c r="G143" s="70"/>
      <c r="I143" s="149"/>
      <c r="J143" s="140"/>
      <c r="K143" s="79"/>
      <c r="L143" s="140"/>
      <c r="N143" s="63"/>
      <c r="P143" s="144">
        <f t="shared" si="9"/>
        <v>0</v>
      </c>
      <c r="Q143" s="107"/>
      <c r="R143" s="124"/>
      <c r="S143" s="124"/>
      <c r="T143" s="124"/>
      <c r="U143" s="148"/>
      <c r="V143" s="56"/>
    </row>
    <row r="144" spans="1:22" ht="15" customHeight="1" x14ac:dyDescent="0.2">
      <c r="A144" s="114"/>
      <c r="B144" s="68" t="s">
        <v>176</v>
      </c>
      <c r="C144" s="143"/>
      <c r="D144" s="106"/>
      <c r="E144" s="106"/>
      <c r="F144" s="106"/>
      <c r="G144" s="70"/>
      <c r="I144" s="149"/>
      <c r="J144" s="140"/>
      <c r="K144" s="79"/>
      <c r="L144" s="140"/>
      <c r="N144" s="63"/>
      <c r="P144" s="144">
        <f t="shared" si="9"/>
        <v>0</v>
      </c>
      <c r="Q144" s="107"/>
      <c r="R144" s="124"/>
      <c r="S144" s="124"/>
      <c r="T144" s="124"/>
      <c r="U144" s="148"/>
      <c r="V144" s="56"/>
    </row>
    <row r="145" spans="1:22" ht="15" customHeight="1" x14ac:dyDescent="0.2">
      <c r="A145" s="114"/>
      <c r="B145" s="68" t="s">
        <v>5</v>
      </c>
      <c r="C145" s="143"/>
      <c r="D145" s="106"/>
      <c r="E145" s="106"/>
      <c r="F145" s="106"/>
      <c r="G145" s="70"/>
      <c r="I145" s="149"/>
      <c r="J145" s="140"/>
      <c r="K145" s="79"/>
      <c r="L145" s="140"/>
      <c r="N145" s="63"/>
      <c r="P145" s="144">
        <f t="shared" si="9"/>
        <v>0</v>
      </c>
      <c r="Q145" s="107"/>
      <c r="R145" s="124"/>
      <c r="S145" s="124"/>
      <c r="T145" s="124"/>
      <c r="U145" s="148"/>
      <c r="V145" s="56"/>
    </row>
    <row r="146" spans="1:22" ht="15" customHeight="1" x14ac:dyDescent="0.2">
      <c r="A146" s="114"/>
      <c r="B146" s="68"/>
      <c r="C146" s="106"/>
      <c r="D146" s="106"/>
      <c r="E146" s="106"/>
      <c r="F146" s="106"/>
      <c r="G146" s="70"/>
      <c r="I146" s="78"/>
      <c r="J146" s="79"/>
      <c r="K146" s="79"/>
      <c r="L146" s="79"/>
      <c r="N146" s="63"/>
      <c r="P146" s="78"/>
      <c r="Q146" s="107"/>
      <c r="R146" s="124"/>
      <c r="S146" s="124"/>
      <c r="T146" s="124"/>
      <c r="U146" s="148"/>
      <c r="V146" s="56"/>
    </row>
    <row r="147" spans="1:22" ht="45.75" customHeight="1" x14ac:dyDescent="0.2">
      <c r="A147" s="114"/>
      <c r="B147" s="418" t="s">
        <v>254</v>
      </c>
      <c r="C147" s="101" t="s">
        <v>167</v>
      </c>
      <c r="D147" s="106"/>
      <c r="E147" s="106"/>
      <c r="F147" s="106"/>
      <c r="G147" s="70"/>
      <c r="I147" s="64" t="s">
        <v>170</v>
      </c>
      <c r="J147" s="62" t="s">
        <v>255</v>
      </c>
      <c r="K147" s="62" t="s">
        <v>256</v>
      </c>
      <c r="L147" s="79"/>
      <c r="N147" s="63"/>
      <c r="P147" s="142" t="s">
        <v>172</v>
      </c>
      <c r="Q147" s="107"/>
      <c r="R147" s="124"/>
      <c r="S147" s="124"/>
      <c r="T147" s="124"/>
      <c r="U147" s="148"/>
      <c r="V147" s="56"/>
    </row>
    <row r="148" spans="1:22" ht="15" customHeight="1" x14ac:dyDescent="0.2">
      <c r="A148" s="114"/>
      <c r="B148" s="68" t="s">
        <v>174</v>
      </c>
      <c r="C148" s="150">
        <f t="shared" ref="C148:C153" si="10">E13</f>
        <v>0</v>
      </c>
      <c r="D148" s="106"/>
      <c r="E148" s="106"/>
      <c r="F148" s="106"/>
      <c r="G148" s="70"/>
      <c r="I148" s="149"/>
      <c r="J148" s="151"/>
      <c r="K148" s="152">
        <f t="shared" ref="K148:K153" si="11">1-J148</f>
        <v>1</v>
      </c>
      <c r="L148" s="79"/>
      <c r="N148" s="63"/>
      <c r="P148" s="144">
        <f t="shared" ref="P148:P153" si="12">C148*I148*(1-K148)*-1</f>
        <v>0</v>
      </c>
      <c r="Q148" s="107"/>
      <c r="R148" s="124"/>
      <c r="S148" s="124"/>
      <c r="T148" s="124"/>
      <c r="U148" s="148"/>
      <c r="V148" s="56"/>
    </row>
    <row r="149" spans="1:22" ht="15" customHeight="1" x14ac:dyDescent="0.2">
      <c r="A149" s="114"/>
      <c r="B149" s="68" t="s">
        <v>3</v>
      </c>
      <c r="C149" s="150">
        <f t="shared" si="10"/>
        <v>0</v>
      </c>
      <c r="D149" s="106"/>
      <c r="E149" s="106"/>
      <c r="F149" s="106"/>
      <c r="G149" s="70"/>
      <c r="I149" s="149"/>
      <c r="J149" s="151"/>
      <c r="K149" s="152">
        <f t="shared" si="11"/>
        <v>1</v>
      </c>
      <c r="L149" s="79"/>
      <c r="N149" s="63"/>
      <c r="P149" s="144">
        <f t="shared" si="12"/>
        <v>0</v>
      </c>
      <c r="Q149" s="107"/>
      <c r="R149" s="124"/>
      <c r="S149" s="124"/>
      <c r="T149" s="124"/>
      <c r="U149" s="148"/>
      <c r="V149" s="56"/>
    </row>
    <row r="150" spans="1:22" ht="15" customHeight="1" x14ac:dyDescent="0.2">
      <c r="B150" s="68" t="s">
        <v>175</v>
      </c>
      <c r="C150" s="150">
        <f t="shared" si="10"/>
        <v>0</v>
      </c>
      <c r="D150" s="106"/>
      <c r="E150" s="106"/>
      <c r="F150" s="106"/>
      <c r="G150" s="70"/>
      <c r="I150" s="149"/>
      <c r="J150" s="151"/>
      <c r="K150" s="152">
        <f t="shared" si="11"/>
        <v>1</v>
      </c>
      <c r="L150" s="79"/>
      <c r="N150" s="63"/>
      <c r="P150" s="144">
        <f t="shared" si="12"/>
        <v>0</v>
      </c>
      <c r="Q150" s="107"/>
      <c r="R150" s="124"/>
      <c r="S150" s="124"/>
      <c r="T150" s="124"/>
      <c r="U150" s="148"/>
      <c r="V150" s="56"/>
    </row>
    <row r="151" spans="1:22" ht="15" customHeight="1" x14ac:dyDescent="0.2">
      <c r="B151" s="68" t="s">
        <v>4</v>
      </c>
      <c r="C151" s="150">
        <f t="shared" si="10"/>
        <v>0</v>
      </c>
      <c r="D151" s="106"/>
      <c r="E151" s="106"/>
      <c r="F151" s="106"/>
      <c r="G151" s="70"/>
      <c r="I151" s="149"/>
      <c r="J151" s="151"/>
      <c r="K151" s="152">
        <f t="shared" si="11"/>
        <v>1</v>
      </c>
      <c r="L151" s="79"/>
      <c r="N151" s="63"/>
      <c r="P151" s="144">
        <f t="shared" si="12"/>
        <v>0</v>
      </c>
      <c r="Q151" s="107"/>
      <c r="R151" s="124"/>
      <c r="S151" s="124"/>
      <c r="T151" s="124"/>
      <c r="U151" s="148"/>
      <c r="V151" s="56"/>
    </row>
    <row r="152" spans="1:22" ht="15" customHeight="1" x14ac:dyDescent="0.2">
      <c r="B152" s="68" t="s">
        <v>176</v>
      </c>
      <c r="C152" s="150">
        <f t="shared" si="10"/>
        <v>0</v>
      </c>
      <c r="D152" s="106"/>
      <c r="E152" s="106"/>
      <c r="F152" s="106"/>
      <c r="G152" s="70"/>
      <c r="I152" s="149"/>
      <c r="J152" s="151"/>
      <c r="K152" s="152">
        <f t="shared" si="11"/>
        <v>1</v>
      </c>
      <c r="L152" s="79"/>
      <c r="N152" s="63"/>
      <c r="P152" s="144">
        <f t="shared" si="12"/>
        <v>0</v>
      </c>
      <c r="Q152" s="107"/>
      <c r="R152" s="124"/>
      <c r="S152" s="124"/>
      <c r="T152" s="124"/>
      <c r="U152" s="148"/>
      <c r="V152" s="56"/>
    </row>
    <row r="153" spans="1:22" ht="15" customHeight="1" x14ac:dyDescent="0.2">
      <c r="B153" s="68" t="s">
        <v>5</v>
      </c>
      <c r="C153" s="150">
        <f t="shared" si="10"/>
        <v>0</v>
      </c>
      <c r="D153" s="106"/>
      <c r="E153" s="106"/>
      <c r="F153" s="106"/>
      <c r="G153" s="70"/>
      <c r="I153" s="149"/>
      <c r="J153" s="151"/>
      <c r="K153" s="152">
        <f t="shared" si="11"/>
        <v>1</v>
      </c>
      <c r="L153" s="79"/>
      <c r="N153" s="63"/>
      <c r="P153" s="144">
        <f t="shared" si="12"/>
        <v>0</v>
      </c>
      <c r="Q153" s="107"/>
      <c r="R153" s="124"/>
      <c r="S153" s="124"/>
      <c r="T153" s="124"/>
      <c r="U153" s="148"/>
      <c r="V153" s="56"/>
    </row>
    <row r="154" spans="1:22" ht="15" customHeight="1" x14ac:dyDescent="0.2">
      <c r="B154" s="68"/>
      <c r="C154" s="106"/>
      <c r="D154" s="106"/>
      <c r="E154" s="106"/>
      <c r="F154" s="106"/>
      <c r="G154" s="70"/>
      <c r="I154" s="78"/>
      <c r="J154" s="79"/>
      <c r="K154" s="79"/>
      <c r="L154" s="79"/>
      <c r="N154" s="63"/>
      <c r="P154" s="78"/>
      <c r="Q154" s="107"/>
      <c r="R154" s="124"/>
      <c r="S154" s="124"/>
      <c r="T154" s="124"/>
      <c r="U154" s="148"/>
      <c r="V154" s="56"/>
    </row>
    <row r="155" spans="1:22" ht="31.5" customHeight="1" x14ac:dyDescent="0.2">
      <c r="B155" s="418" t="s">
        <v>257</v>
      </c>
      <c r="C155" s="101" t="s">
        <v>167</v>
      </c>
      <c r="D155" s="65" t="s">
        <v>168</v>
      </c>
      <c r="E155" s="66" t="s">
        <v>167</v>
      </c>
      <c r="F155" s="66" t="s">
        <v>168</v>
      </c>
      <c r="G155" s="70"/>
      <c r="I155" s="64" t="s">
        <v>169</v>
      </c>
      <c r="J155" s="62" t="s">
        <v>170</v>
      </c>
      <c r="K155" s="62" t="s">
        <v>171</v>
      </c>
      <c r="L155" s="64" t="s">
        <v>169</v>
      </c>
      <c r="M155" s="62" t="s">
        <v>170</v>
      </c>
      <c r="N155" s="62" t="s">
        <v>171</v>
      </c>
      <c r="P155" s="142" t="s">
        <v>172</v>
      </c>
      <c r="Q155" s="107"/>
      <c r="R155" s="124"/>
      <c r="S155" s="124"/>
      <c r="T155" s="124"/>
      <c r="U155" s="148"/>
      <c r="V155" s="56"/>
    </row>
    <row r="156" spans="1:22" ht="15" customHeight="1" x14ac:dyDescent="0.2">
      <c r="B156" s="68" t="s">
        <v>174</v>
      </c>
      <c r="C156" s="150">
        <f t="shared" ref="C156:F161" si="13">C13</f>
        <v>0</v>
      </c>
      <c r="D156" s="153">
        <f t="shared" si="13"/>
        <v>0</v>
      </c>
      <c r="E156" s="153">
        <f t="shared" si="13"/>
        <v>0</v>
      </c>
      <c r="F156" s="153">
        <f t="shared" si="13"/>
        <v>0</v>
      </c>
      <c r="G156" s="70"/>
      <c r="I156" s="149"/>
      <c r="J156" s="149"/>
      <c r="K156" s="149"/>
      <c r="L156" s="149"/>
      <c r="M156" s="149"/>
      <c r="N156" s="149"/>
      <c r="P156" s="144">
        <f t="shared" ref="P156:P161" si="14">((C156*J156)+(D156*K156/100)+(E156*M156)+(F156*N156/100))*-1</f>
        <v>0</v>
      </c>
      <c r="Q156" s="107"/>
      <c r="R156" s="124"/>
      <c r="S156" s="124"/>
      <c r="T156" s="124"/>
      <c r="U156" s="148"/>
      <c r="V156" s="56"/>
    </row>
    <row r="157" spans="1:22" ht="15" customHeight="1" x14ac:dyDescent="0.2">
      <c r="B157" s="68" t="s">
        <v>3</v>
      </c>
      <c r="C157" s="150">
        <f t="shared" si="13"/>
        <v>0</v>
      </c>
      <c r="D157" s="153">
        <f t="shared" si="13"/>
        <v>0</v>
      </c>
      <c r="E157" s="153">
        <f t="shared" si="13"/>
        <v>0</v>
      </c>
      <c r="F157" s="153">
        <f t="shared" si="13"/>
        <v>0</v>
      </c>
      <c r="G157" s="70"/>
      <c r="I157" s="149"/>
      <c r="J157" s="149"/>
      <c r="K157" s="149"/>
      <c r="L157" s="149"/>
      <c r="M157" s="149"/>
      <c r="N157" s="149"/>
      <c r="P157" s="144">
        <f t="shared" si="14"/>
        <v>0</v>
      </c>
      <c r="Q157" s="107"/>
      <c r="R157" s="124"/>
      <c r="S157" s="124"/>
      <c r="T157" s="124"/>
      <c r="U157" s="148"/>
      <c r="V157" s="56"/>
    </row>
    <row r="158" spans="1:22" ht="15" customHeight="1" x14ac:dyDescent="0.2">
      <c r="B158" s="68" t="s">
        <v>175</v>
      </c>
      <c r="C158" s="150">
        <f t="shared" si="13"/>
        <v>0</v>
      </c>
      <c r="D158" s="153">
        <f t="shared" si="13"/>
        <v>0</v>
      </c>
      <c r="E158" s="153">
        <f t="shared" si="13"/>
        <v>0</v>
      </c>
      <c r="F158" s="153">
        <f t="shared" si="13"/>
        <v>0</v>
      </c>
      <c r="G158" s="70"/>
      <c r="I158" s="149"/>
      <c r="J158" s="149"/>
      <c r="K158" s="149"/>
      <c r="L158" s="149"/>
      <c r="M158" s="149"/>
      <c r="N158" s="149"/>
      <c r="P158" s="144">
        <f t="shared" si="14"/>
        <v>0</v>
      </c>
      <c r="Q158" s="107"/>
      <c r="R158" s="124"/>
      <c r="S158" s="124"/>
      <c r="T158" s="124"/>
      <c r="U158" s="148"/>
      <c r="V158" s="56"/>
    </row>
    <row r="159" spans="1:22" ht="15" customHeight="1" x14ac:dyDescent="0.2">
      <c r="B159" s="68" t="s">
        <v>4</v>
      </c>
      <c r="C159" s="150">
        <f t="shared" si="13"/>
        <v>0</v>
      </c>
      <c r="D159" s="153">
        <f t="shared" si="13"/>
        <v>0</v>
      </c>
      <c r="E159" s="153">
        <f t="shared" si="13"/>
        <v>0</v>
      </c>
      <c r="F159" s="153">
        <f t="shared" si="13"/>
        <v>0</v>
      </c>
      <c r="G159" s="70"/>
      <c r="I159" s="149"/>
      <c r="J159" s="149"/>
      <c r="K159" s="149"/>
      <c r="L159" s="149"/>
      <c r="M159" s="149"/>
      <c r="N159" s="149"/>
      <c r="P159" s="144">
        <f t="shared" si="14"/>
        <v>0</v>
      </c>
      <c r="Q159" s="107"/>
      <c r="R159" s="124"/>
      <c r="S159" s="124"/>
      <c r="T159" s="124"/>
      <c r="U159" s="148"/>
      <c r="V159" s="56"/>
    </row>
    <row r="160" spans="1:22" ht="15" customHeight="1" x14ac:dyDescent="0.2">
      <c r="B160" s="68" t="s">
        <v>176</v>
      </c>
      <c r="C160" s="150">
        <f t="shared" si="13"/>
        <v>0</v>
      </c>
      <c r="D160" s="153">
        <f t="shared" si="13"/>
        <v>0</v>
      </c>
      <c r="E160" s="153">
        <f t="shared" si="13"/>
        <v>0</v>
      </c>
      <c r="F160" s="153">
        <f t="shared" si="13"/>
        <v>0</v>
      </c>
      <c r="G160" s="70"/>
      <c r="I160" s="149"/>
      <c r="J160" s="149"/>
      <c r="K160" s="149"/>
      <c r="L160" s="149"/>
      <c r="M160" s="149"/>
      <c r="N160" s="149"/>
      <c r="P160" s="144">
        <f t="shared" si="14"/>
        <v>0</v>
      </c>
      <c r="Q160" s="107"/>
      <c r="R160" s="124"/>
      <c r="S160" s="124"/>
      <c r="T160" s="124"/>
      <c r="U160" s="148"/>
      <c r="V160" s="56"/>
    </row>
    <row r="161" spans="2:22" ht="15" customHeight="1" x14ac:dyDescent="0.2">
      <c r="B161" s="68" t="s">
        <v>5</v>
      </c>
      <c r="C161" s="150">
        <f t="shared" si="13"/>
        <v>0</v>
      </c>
      <c r="D161" s="153">
        <f t="shared" si="13"/>
        <v>0</v>
      </c>
      <c r="E161" s="153">
        <f t="shared" si="13"/>
        <v>0</v>
      </c>
      <c r="F161" s="153">
        <f t="shared" si="13"/>
        <v>0</v>
      </c>
      <c r="G161" s="70"/>
      <c r="I161" s="149"/>
      <c r="J161" s="149"/>
      <c r="K161" s="149"/>
      <c r="L161" s="149"/>
      <c r="M161" s="149"/>
      <c r="N161" s="149"/>
      <c r="P161" s="144">
        <f t="shared" si="14"/>
        <v>0</v>
      </c>
      <c r="Q161" s="107"/>
      <c r="R161" s="124"/>
      <c r="S161" s="124"/>
      <c r="T161" s="124"/>
      <c r="U161" s="148"/>
      <c r="V161" s="56"/>
    </row>
    <row r="162" spans="2:22" ht="15" customHeight="1" x14ac:dyDescent="0.2">
      <c r="B162" s="68" t="s">
        <v>20</v>
      </c>
      <c r="C162" s="150">
        <f>C22</f>
        <v>0</v>
      </c>
      <c r="D162" s="153">
        <f>D22</f>
        <v>0</v>
      </c>
      <c r="E162" s="139"/>
      <c r="F162" s="139"/>
      <c r="G162" s="70"/>
      <c r="I162" s="149"/>
      <c r="J162" s="149"/>
      <c r="K162" s="149"/>
      <c r="L162" s="154"/>
      <c r="M162" s="154"/>
      <c r="N162" s="155"/>
      <c r="P162" s="144">
        <f>((C162*J162)+(D162*K162/100))*-1</f>
        <v>0</v>
      </c>
      <c r="Q162" s="107"/>
      <c r="R162" s="124"/>
      <c r="S162" s="124"/>
      <c r="T162" s="124"/>
      <c r="U162" s="148"/>
      <c r="V162" s="56"/>
    </row>
    <row r="163" spans="2:22" x14ac:dyDescent="0.2">
      <c r="B163" s="68"/>
      <c r="C163" s="106"/>
      <c r="D163" s="106"/>
      <c r="E163" s="106"/>
      <c r="F163" s="106"/>
      <c r="G163" s="70"/>
      <c r="I163" s="78"/>
      <c r="J163" s="79"/>
      <c r="K163" s="79"/>
      <c r="L163" s="79"/>
      <c r="N163" s="63"/>
      <c r="P163" s="78"/>
      <c r="Q163" s="107"/>
      <c r="R163" s="124"/>
      <c r="S163" s="124"/>
      <c r="T163" s="124"/>
      <c r="U163" s="148"/>
      <c r="V163" s="56"/>
    </row>
    <row r="164" spans="2:22" ht="15" customHeight="1" x14ac:dyDescent="0.2">
      <c r="B164" s="68" t="s">
        <v>258</v>
      </c>
      <c r="C164" s="90"/>
      <c r="D164" s="69"/>
      <c r="E164" s="69"/>
      <c r="F164" s="69"/>
      <c r="G164" s="70"/>
      <c r="I164" s="149"/>
      <c r="J164" s="149"/>
      <c r="K164" s="149"/>
      <c r="L164" s="149"/>
      <c r="M164" s="149"/>
      <c r="N164" s="149"/>
      <c r="P164" s="156">
        <f>((C164*J164)+(D164*K164/100))+((E164*M164)+(F164*N164/100))</f>
        <v>0</v>
      </c>
      <c r="Q164" s="107"/>
      <c r="R164" s="124"/>
      <c r="S164" s="124"/>
      <c r="T164" s="124"/>
      <c r="U164" s="148"/>
      <c r="V164" s="56"/>
    </row>
    <row r="165" spans="2:22" x14ac:dyDescent="0.2">
      <c r="B165" s="68"/>
      <c r="C165" s="122"/>
      <c r="D165" s="122"/>
      <c r="E165" s="122"/>
      <c r="F165" s="122"/>
      <c r="G165" s="70"/>
      <c r="I165" s="78"/>
      <c r="J165" s="79"/>
      <c r="K165" s="79"/>
      <c r="L165" s="79"/>
      <c r="N165" s="63"/>
      <c r="P165" s="157"/>
      <c r="Q165" s="107"/>
      <c r="R165" s="124"/>
      <c r="S165" s="124"/>
      <c r="T165" s="124"/>
      <c r="U165" s="148"/>
      <c r="V165" s="56"/>
    </row>
    <row r="166" spans="2:22" ht="25.5" x14ac:dyDescent="0.2">
      <c r="B166" s="418" t="s">
        <v>259</v>
      </c>
      <c r="C166" s="106"/>
      <c r="D166" s="106"/>
      <c r="E166" s="106"/>
      <c r="F166" s="106"/>
      <c r="G166" s="70"/>
      <c r="I166" s="81"/>
      <c r="J166" s="58"/>
      <c r="K166" s="58"/>
      <c r="L166" s="58"/>
      <c r="M166" s="58"/>
      <c r="N166" s="70"/>
      <c r="P166" s="142" t="s">
        <v>172</v>
      </c>
      <c r="Q166" s="107"/>
      <c r="R166" s="124"/>
      <c r="S166" s="124"/>
      <c r="T166" s="124"/>
      <c r="U166" s="148"/>
      <c r="V166" s="56"/>
    </row>
    <row r="167" spans="2:22" ht="15" customHeight="1" x14ac:dyDescent="0.2">
      <c r="B167" s="68" t="s">
        <v>174</v>
      </c>
      <c r="C167" s="106"/>
      <c r="D167" s="106"/>
      <c r="E167" s="106"/>
      <c r="F167" s="106"/>
      <c r="G167" s="70"/>
      <c r="I167" s="81"/>
      <c r="J167" s="58"/>
      <c r="K167" s="58"/>
      <c r="L167" s="58"/>
      <c r="M167" s="58"/>
      <c r="N167" s="70"/>
      <c r="P167" s="158"/>
      <c r="Q167" s="159" t="s">
        <v>260</v>
      </c>
      <c r="R167" s="160"/>
      <c r="S167" s="160"/>
      <c r="T167" s="161"/>
      <c r="U167" s="161"/>
      <c r="V167" s="162"/>
    </row>
    <row r="168" spans="2:22" ht="15" customHeight="1" x14ac:dyDescent="0.2">
      <c r="B168" s="68" t="s">
        <v>3</v>
      </c>
      <c r="C168" s="106"/>
      <c r="D168" s="106"/>
      <c r="E168" s="106"/>
      <c r="F168" s="106"/>
      <c r="G168" s="70"/>
      <c r="I168" s="81"/>
      <c r="J168" s="58"/>
      <c r="K168" s="58"/>
      <c r="L168" s="58"/>
      <c r="M168" s="58"/>
      <c r="N168" s="70"/>
      <c r="P168" s="158"/>
      <c r="Q168" s="163" t="s">
        <v>260</v>
      </c>
      <c r="R168" s="164"/>
      <c r="S168" s="164"/>
      <c r="T168" s="165"/>
      <c r="U168" s="165"/>
      <c r="V168" s="166"/>
    </row>
    <row r="169" spans="2:22" ht="15" customHeight="1" x14ac:dyDescent="0.2">
      <c r="B169" s="68" t="s">
        <v>175</v>
      </c>
      <c r="C169" s="106"/>
      <c r="D169" s="106"/>
      <c r="E169" s="106"/>
      <c r="F169" s="106"/>
      <c r="G169" s="70"/>
      <c r="I169" s="81"/>
      <c r="J169" s="58"/>
      <c r="K169" s="58"/>
      <c r="L169" s="58"/>
      <c r="M169" s="58"/>
      <c r="N169" s="70"/>
      <c r="P169" s="158"/>
      <c r="Q169" s="163" t="s">
        <v>260</v>
      </c>
      <c r="R169" s="164"/>
      <c r="S169" s="164"/>
      <c r="T169" s="165"/>
      <c r="U169" s="165"/>
      <c r="V169" s="166"/>
    </row>
    <row r="170" spans="2:22" ht="15" customHeight="1" x14ac:dyDescent="0.2">
      <c r="B170" s="68" t="s">
        <v>4</v>
      </c>
      <c r="C170" s="106"/>
      <c r="D170" s="106"/>
      <c r="E170" s="106"/>
      <c r="F170" s="106"/>
      <c r="G170" s="70"/>
      <c r="I170" s="81"/>
      <c r="J170" s="58"/>
      <c r="K170" s="58"/>
      <c r="L170" s="58"/>
      <c r="M170" s="58"/>
      <c r="N170" s="70"/>
      <c r="P170" s="158"/>
      <c r="Q170" s="163" t="s">
        <v>260</v>
      </c>
      <c r="R170" s="164"/>
      <c r="S170" s="164"/>
      <c r="T170" s="165"/>
      <c r="U170" s="165"/>
      <c r="V170" s="166"/>
    </row>
    <row r="171" spans="2:22" ht="15" customHeight="1" x14ac:dyDescent="0.2">
      <c r="B171" s="68" t="s">
        <v>176</v>
      </c>
      <c r="C171" s="106"/>
      <c r="D171" s="106"/>
      <c r="E171" s="106"/>
      <c r="F171" s="106"/>
      <c r="G171" s="70"/>
      <c r="I171" s="81"/>
      <c r="J171" s="58"/>
      <c r="K171" s="58"/>
      <c r="L171" s="58"/>
      <c r="M171" s="58"/>
      <c r="N171" s="70"/>
      <c r="P171" s="158"/>
      <c r="Q171" s="163" t="s">
        <v>260</v>
      </c>
      <c r="R171" s="164"/>
      <c r="S171" s="164"/>
      <c r="T171" s="165"/>
      <c r="U171" s="165"/>
      <c r="V171" s="166"/>
    </row>
    <row r="172" spans="2:22" ht="15" customHeight="1" x14ac:dyDescent="0.2">
      <c r="B172" s="68" t="s">
        <v>5</v>
      </c>
      <c r="C172" s="167"/>
      <c r="D172" s="106"/>
      <c r="E172" s="106"/>
      <c r="F172" s="106"/>
      <c r="G172" s="70"/>
      <c r="I172" s="81"/>
      <c r="J172" s="58"/>
      <c r="K172" s="58"/>
      <c r="L172" s="58"/>
      <c r="M172" s="58"/>
      <c r="N172" s="70"/>
      <c r="P172" s="158"/>
      <c r="Q172" s="168" t="s">
        <v>260</v>
      </c>
      <c r="R172" s="169"/>
      <c r="S172" s="169"/>
      <c r="T172" s="170"/>
      <c r="U172" s="170"/>
      <c r="V172" s="171"/>
    </row>
    <row r="173" spans="2:22" ht="13.5" thickBot="1" x14ac:dyDescent="0.25">
      <c r="B173" s="172"/>
      <c r="C173" s="173"/>
      <c r="D173" s="173"/>
      <c r="E173" s="173"/>
      <c r="F173" s="173"/>
      <c r="G173" s="174"/>
      <c r="H173" s="175"/>
      <c r="I173" s="176"/>
      <c r="J173" s="173"/>
      <c r="K173" s="173"/>
      <c r="L173" s="173"/>
      <c r="M173" s="173"/>
      <c r="N173" s="174"/>
      <c r="O173" s="176"/>
      <c r="P173" s="177"/>
      <c r="Q173" s="177"/>
      <c r="R173" s="177"/>
      <c r="S173" s="177"/>
      <c r="T173" s="177"/>
      <c r="U173" s="177"/>
      <c r="V173" s="178"/>
    </row>
  </sheetData>
  <sheetProtection algorithmName="SHA-512" hashValue="8qx/m/TGj8LGeklKlHfq2NSNRIbuzuSmptLWphkTq5xSLm+48N70nbR+2R2VG9jEEOnxXT5yUHtrkmvpdO0oCw==" saltValue="25FTqKeGexciZFHNzAKgUQ==" spinCount="100000" sheet="1" objects="1" scenarios="1"/>
  <mergeCells count="41">
    <mergeCell ref="U20:U21"/>
    <mergeCell ref="I33:K33"/>
    <mergeCell ref="L33:N33"/>
    <mergeCell ref="C8:G9"/>
    <mergeCell ref="I8:N9"/>
    <mergeCell ref="P8:V9"/>
    <mergeCell ref="P20:P21"/>
    <mergeCell ref="B10:B11"/>
    <mergeCell ref="I10:N10"/>
    <mergeCell ref="I11:K11"/>
    <mergeCell ref="L11:N11"/>
    <mergeCell ref="A65:A66"/>
    <mergeCell ref="C42:C44"/>
    <mergeCell ref="G42:G44"/>
    <mergeCell ref="I42:I44"/>
    <mergeCell ref="B20:B21"/>
    <mergeCell ref="B92:B93"/>
    <mergeCell ref="P92:P93"/>
    <mergeCell ref="B55:B56"/>
    <mergeCell ref="P55:P56"/>
    <mergeCell ref="B46:B47"/>
    <mergeCell ref="P46:P47"/>
    <mergeCell ref="U46:U47"/>
    <mergeCell ref="B62:B63"/>
    <mergeCell ref="P62:P63"/>
    <mergeCell ref="Q62:Q63"/>
    <mergeCell ref="R62:R63"/>
    <mergeCell ref="U62:U63"/>
    <mergeCell ref="U55:U56"/>
    <mergeCell ref="L114:N115"/>
    <mergeCell ref="P114:P115"/>
    <mergeCell ref="U114:U115"/>
    <mergeCell ref="B127:B129"/>
    <mergeCell ref="G127:G129"/>
    <mergeCell ref="I127:I129"/>
    <mergeCell ref="P127:P129"/>
    <mergeCell ref="B114:B115"/>
    <mergeCell ref="C114:D115"/>
    <mergeCell ref="E114:F115"/>
    <mergeCell ref="G114:G116"/>
    <mergeCell ref="I114:K115"/>
  </mergeCells>
  <conditionalFormatting sqref="C4">
    <cfRule type="cellIs" dxfId="10" priority="21" operator="notEqual">
      <formula>ROUND(C4,2)</formula>
    </cfRule>
  </conditionalFormatting>
  <conditionalFormatting sqref="C22:D22">
    <cfRule type="cellIs" dxfId="9" priority="6" operator="notEqual">
      <formula>ROUND(C22,2)</formula>
    </cfRule>
  </conditionalFormatting>
  <conditionalFormatting sqref="C25:D28">
    <cfRule type="cellIs" dxfId="8" priority="5" operator="notEqual">
      <formula>ROUND(C25,2)</formula>
    </cfRule>
  </conditionalFormatting>
  <conditionalFormatting sqref="C48:D53 C140:C145 C164:F164">
    <cfRule type="cellIs" dxfId="7" priority="10" operator="notEqual">
      <formula>ROUND(C48,2)</formula>
    </cfRule>
  </conditionalFormatting>
  <conditionalFormatting sqref="C57:D60 C64:E69 C132:C137">
    <cfRule type="cellIs" dxfId="6" priority="7" operator="notEqual">
      <formula>ROUND(C57,2)</formula>
    </cfRule>
  </conditionalFormatting>
  <conditionalFormatting sqref="C13:F18 C72:C73 C75:C76 C78:C79 C81:C91">
    <cfRule type="cellIs" dxfId="5" priority="8" operator="notEqual">
      <formula>ROUND(C13,2)</formula>
    </cfRule>
  </conditionalFormatting>
  <conditionalFormatting sqref="C94:F103 C104:C108 C110:F112">
    <cfRule type="cellIs" dxfId="4" priority="9" operator="notEqual">
      <formula>ROUND(C94,2)</formula>
    </cfRule>
  </conditionalFormatting>
  <conditionalFormatting sqref="C118:F118 E119:F119">
    <cfRule type="cellIs" dxfId="3" priority="4" operator="notEqual">
      <formula>ROUND(C118,2)</formula>
    </cfRule>
  </conditionalFormatting>
  <conditionalFormatting sqref="D127:D129">
    <cfRule type="cellIs" dxfId="2" priority="2" operator="notEqual">
      <formula>ROUND(D127,2)</formula>
    </cfRule>
  </conditionalFormatting>
  <conditionalFormatting sqref="G117:G118">
    <cfRule type="cellIs" dxfId="1" priority="3" operator="greaterThan">
      <formula>10</formula>
    </cfRule>
  </conditionalFormatting>
  <conditionalFormatting sqref="G120:G127">
    <cfRule type="cellIs" dxfId="0" priority="1" operator="greaterThan">
      <formula>10</formula>
    </cfRule>
  </conditionalFormatting>
  <dataValidations count="2">
    <dataValidation type="custom" allowBlank="1" showInputMessage="1" showErrorMessage="1" errorTitle="Unzulässige Eingabe!" error="Die rabattierten Mengen (positives Vorzeichen) sind anzugeben, zugleich sind diese aber in den Absatzzahlen oben enthalten." sqref="I164:L165 M164:N164 I138 I140:I145 I148:K153 I156:N162 I117:J118 L117:N118 K117:K119 I120:J126 I127 J127:J129" xr:uid="{66901A28-CA91-4F95-ADE2-559E502C7983}">
      <formula1>I117&gt;0</formula1>
    </dataValidation>
    <dataValidation type="decimal" allowBlank="1" showErrorMessage="1" errorTitle="negative Entgelte" error="Es sind lediglich die Rabatte zu erfassen. Dies erfolgt als negative Entgelte." sqref="C120:D120 E117:F119 C121:C125 C117:D118 D121:D129" xr:uid="{9CD75709-445A-46B2-80A3-7F815257F985}">
      <formula1>-1000000</formula1>
      <formula2>0</formula2>
    </dataValidation>
  </dataValidations>
  <pageMargins left="0.78740157499999996" right="0.78740157499999996" top="0.984251969" bottom="0.984251969" header="0.4921259845" footer="0.4921259845"/>
  <pageSetup paperSize="8" scale="27" pageOrder="overThenDown" orientation="portrait" r:id="rId1"/>
  <headerFooter alignWithMargins="0">
    <oddFooter>&amp;R&amp;12Seite &amp;P von &amp;N</oddFooter>
  </headerFooter>
  <rowBreaks count="1" manualBreakCount="1">
    <brk id="80" min="1" max="2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8">
    <tabColor indexed="43"/>
  </sheetPr>
  <dimension ref="A1:AB237"/>
  <sheetViews>
    <sheetView showGridLines="0" zoomScale="85" zoomScaleNormal="85" workbookViewId="0">
      <pane xSplit="1" ySplit="9" topLeftCell="B10" activePane="bottomRight" state="frozen"/>
      <selection pane="topRight" activeCell="B1" sqref="B1"/>
      <selection pane="bottomLeft" activeCell="A12" sqref="A12"/>
      <selection pane="bottomRight" activeCell="D5" sqref="D5"/>
    </sheetView>
  </sheetViews>
  <sheetFormatPr baseColWidth="10" defaultRowHeight="12.75" x14ac:dyDescent="0.2"/>
  <cols>
    <col min="1" max="1" width="2.7109375" style="467" customWidth="1"/>
    <col min="2" max="2" width="18.42578125" style="558" customWidth="1"/>
    <col min="3" max="3" width="32.42578125" style="558" customWidth="1"/>
    <col min="4" max="4" width="16.85546875" style="558" bestFit="1" customWidth="1"/>
    <col min="5" max="5" width="12.28515625" style="467" bestFit="1" customWidth="1"/>
    <col min="6" max="6" width="18.7109375" style="467" customWidth="1"/>
    <col min="7" max="7" width="18.7109375" style="559" customWidth="1"/>
    <col min="8" max="8" width="15.42578125" style="467" bestFit="1" customWidth="1"/>
    <col min="9" max="9" width="14.5703125" style="467" customWidth="1"/>
    <col min="10" max="10" width="16.7109375" style="467" customWidth="1"/>
    <col min="11" max="11" width="14.42578125" style="560" customWidth="1"/>
    <col min="12" max="12" width="12.7109375" style="467" customWidth="1"/>
    <col min="13" max="15" width="16.7109375" style="467" customWidth="1"/>
    <col min="16" max="17" width="12.7109375" style="467" customWidth="1"/>
    <col min="18" max="20" width="16.7109375" style="467" customWidth="1"/>
    <col min="21" max="22" width="12.7109375" style="467" customWidth="1"/>
    <col min="23" max="25" width="16.7109375" style="467" customWidth="1"/>
    <col min="26" max="27" width="12.7109375" style="467" customWidth="1"/>
    <col min="28" max="28" width="16.7109375" style="467" customWidth="1"/>
    <col min="29" max="29" width="7.28515625" style="467" customWidth="1"/>
    <col min="30" max="16384" width="11.42578125" style="467"/>
  </cols>
  <sheetData>
    <row r="1" spans="1:28" ht="18" x14ac:dyDescent="0.2">
      <c r="B1" s="557" t="str">
        <f>"B2. Kosten aus erforderlicher Inanspruchnahme vorgelagerter Netzebenen des Jahres " &amp; 'A. Allgemeine Informationen'!D17</f>
        <v>B2. Kosten aus erforderlicher Inanspruchnahme vorgelagerter Netzebenen des Jahres 2025</v>
      </c>
    </row>
    <row r="2" spans="1:28" ht="13.5" thickBot="1" x14ac:dyDescent="0.25"/>
    <row r="3" spans="1:28" ht="14.25" customHeight="1" x14ac:dyDescent="0.2">
      <c r="B3" s="561"/>
      <c r="C3" s="562"/>
      <c r="D3" s="563" t="s">
        <v>34</v>
      </c>
      <c r="H3" s="564" t="str">
        <f>"Gebuchter Jahresaufwand für die erforderliche Inanspruchnahme vorgelagerter Netzebenen gem. handelsrechtlichem Jahresabschluss " &amp; 'A. Allgemeine Informationen'!$D$17 &amp;" [EUR]:"</f>
        <v>Gebuchter Jahresaufwand für die erforderliche Inanspruchnahme vorgelagerter Netzebenen gem. handelsrechtlichem Jahresabschluss 2025 [EUR]:</v>
      </c>
      <c r="I3" s="565"/>
      <c r="J3" s="566"/>
    </row>
    <row r="4" spans="1:28" ht="14.25" customHeight="1" x14ac:dyDescent="0.2">
      <c r="B4" s="567" t="s">
        <v>32</v>
      </c>
      <c r="C4" s="568"/>
      <c r="D4" s="569">
        <f>SUM(B10:B19)</f>
        <v>0</v>
      </c>
      <c r="H4" s="570"/>
      <c r="I4" s="571"/>
      <c r="J4" s="572"/>
    </row>
    <row r="5" spans="1:28" ht="14.25" customHeight="1" thickBot="1" x14ac:dyDescent="0.25">
      <c r="B5" s="567" t="s">
        <v>284</v>
      </c>
      <c r="C5" s="568"/>
      <c r="D5" s="265"/>
      <c r="H5" s="573"/>
      <c r="I5" s="574"/>
      <c r="J5" s="575"/>
    </row>
    <row r="6" spans="1:28" ht="13.5" thickBot="1" x14ac:dyDescent="0.25">
      <c r="B6" s="576" t="s">
        <v>266</v>
      </c>
      <c r="C6" s="577"/>
      <c r="D6" s="578">
        <f>D4-D5</f>
        <v>0</v>
      </c>
      <c r="H6" s="531"/>
      <c r="I6" s="532"/>
      <c r="J6" s="533"/>
    </row>
    <row r="7" spans="1:28" ht="30" customHeight="1" thickBot="1" x14ac:dyDescent="0.25">
      <c r="B7" s="467"/>
      <c r="C7" s="467"/>
      <c r="D7" s="467"/>
      <c r="G7" s="467"/>
      <c r="K7" s="467"/>
    </row>
    <row r="8" spans="1:28" s="579" customFormat="1" ht="18" customHeight="1" x14ac:dyDescent="0.2">
      <c r="B8" s="580" t="s">
        <v>121</v>
      </c>
      <c r="C8" s="581" t="s">
        <v>122</v>
      </c>
      <c r="D8" s="581" t="s">
        <v>123</v>
      </c>
      <c r="E8" s="581" t="s">
        <v>124</v>
      </c>
      <c r="F8" s="582" t="s">
        <v>125</v>
      </c>
      <c r="G8" s="583"/>
      <c r="H8" s="582" t="s">
        <v>126</v>
      </c>
      <c r="I8" s="583"/>
      <c r="J8" s="581" t="s">
        <v>127</v>
      </c>
      <c r="K8" s="584" t="s">
        <v>128</v>
      </c>
      <c r="L8" s="585"/>
      <c r="M8" s="583"/>
      <c r="N8" s="586" t="s">
        <v>129</v>
      </c>
      <c r="O8" s="585"/>
      <c r="P8" s="585"/>
      <c r="Q8" s="585"/>
      <c r="R8" s="583"/>
      <c r="S8" s="586" t="s">
        <v>130</v>
      </c>
      <c r="T8" s="585"/>
      <c r="U8" s="585"/>
      <c r="V8" s="585"/>
      <c r="W8" s="583"/>
      <c r="X8" s="586" t="s">
        <v>131</v>
      </c>
      <c r="Y8" s="585"/>
      <c r="Z8" s="585"/>
      <c r="AA8" s="585"/>
      <c r="AB8" s="587"/>
    </row>
    <row r="9" spans="1:28" s="588" customFormat="1" ht="60.75" customHeight="1" x14ac:dyDescent="0.2">
      <c r="B9" s="589"/>
      <c r="C9" s="590"/>
      <c r="D9" s="590"/>
      <c r="E9" s="590"/>
      <c r="F9" s="591" t="s">
        <v>132</v>
      </c>
      <c r="G9" s="591" t="s">
        <v>133</v>
      </c>
      <c r="H9" s="591" t="s">
        <v>84</v>
      </c>
      <c r="I9" s="591" t="s">
        <v>134</v>
      </c>
      <c r="J9" s="590"/>
      <c r="K9" s="591" t="s">
        <v>135</v>
      </c>
      <c r="L9" s="591" t="s">
        <v>136</v>
      </c>
      <c r="M9" s="591" t="s">
        <v>121</v>
      </c>
      <c r="N9" s="591" t="s">
        <v>33</v>
      </c>
      <c r="O9" s="591" t="s">
        <v>137</v>
      </c>
      <c r="P9" s="591" t="s">
        <v>138</v>
      </c>
      <c r="Q9" s="591" t="s">
        <v>139</v>
      </c>
      <c r="R9" s="591" t="s">
        <v>140</v>
      </c>
      <c r="S9" s="591" t="s">
        <v>33</v>
      </c>
      <c r="T9" s="591" t="s">
        <v>137</v>
      </c>
      <c r="U9" s="591" t="s">
        <v>138</v>
      </c>
      <c r="V9" s="591" t="s">
        <v>139</v>
      </c>
      <c r="W9" s="591" t="s">
        <v>140</v>
      </c>
      <c r="X9" s="591" t="s">
        <v>33</v>
      </c>
      <c r="Y9" s="591" t="s">
        <v>137</v>
      </c>
      <c r="Z9" s="591" t="s">
        <v>138</v>
      </c>
      <c r="AA9" s="591" t="s">
        <v>139</v>
      </c>
      <c r="AB9" s="592" t="s">
        <v>140</v>
      </c>
    </row>
    <row r="10" spans="1:28" s="588" customFormat="1" ht="20.100000000000001" customHeight="1" x14ac:dyDescent="0.2">
      <c r="A10" s="593" t="s">
        <v>141</v>
      </c>
      <c r="B10" s="594">
        <f>J10+M10+R10+W10+AB10</f>
        <v>0</v>
      </c>
      <c r="C10" s="31"/>
      <c r="D10" s="32" t="s">
        <v>0</v>
      </c>
      <c r="E10" s="595" t="str">
        <f>IFERROR(G10/F10,"")</f>
        <v/>
      </c>
      <c r="F10" s="33"/>
      <c r="G10" s="33"/>
      <c r="H10" s="34"/>
      <c r="I10" s="34"/>
      <c r="J10" s="596">
        <f>(F10*H10)+(G10*I10/100)</f>
        <v>0</v>
      </c>
      <c r="K10" s="33"/>
      <c r="L10" s="35"/>
      <c r="M10" s="596">
        <f>(K10*L10)</f>
        <v>0</v>
      </c>
      <c r="N10" s="36"/>
      <c r="O10" s="33"/>
      <c r="P10" s="34"/>
      <c r="Q10" s="37"/>
      <c r="R10" s="38">
        <f t="shared" ref="R10:R19" si="0">O10*P10</f>
        <v>0</v>
      </c>
      <c r="S10" s="36"/>
      <c r="T10" s="33"/>
      <c r="U10" s="34"/>
      <c r="V10" s="37"/>
      <c r="W10" s="38">
        <f t="shared" ref="W10:W19" si="1">T10*U10</f>
        <v>0</v>
      </c>
      <c r="X10" s="36"/>
      <c r="Y10" s="33"/>
      <c r="Z10" s="34"/>
      <c r="AA10" s="37"/>
      <c r="AB10" s="179">
        <f t="shared" ref="AB10:AB19" si="2">Y10*Z10</f>
        <v>0</v>
      </c>
    </row>
    <row r="11" spans="1:28" s="588" customFormat="1" ht="20.100000000000001" customHeight="1" x14ac:dyDescent="0.2">
      <c r="A11" s="593" t="s">
        <v>142</v>
      </c>
      <c r="B11" s="594">
        <f t="shared" ref="B11:B19" si="3">J11+M11+R11+W11+AB11</f>
        <v>0</v>
      </c>
      <c r="C11" s="31"/>
      <c r="D11" s="32" t="s">
        <v>0</v>
      </c>
      <c r="E11" s="595" t="str">
        <f t="shared" ref="E11:E19" si="4">IFERROR(G11/F11,"")</f>
        <v/>
      </c>
      <c r="F11" s="33"/>
      <c r="G11" s="33"/>
      <c r="H11" s="34"/>
      <c r="I11" s="34"/>
      <c r="J11" s="596">
        <f>(F11*H11)+(G11*I11/100)</f>
        <v>0</v>
      </c>
      <c r="K11" s="33"/>
      <c r="L11" s="35"/>
      <c r="M11" s="596">
        <f t="shared" ref="M11:M19" si="5">(K11*L11)</f>
        <v>0</v>
      </c>
      <c r="N11" s="36"/>
      <c r="O11" s="33"/>
      <c r="P11" s="34"/>
      <c r="Q11" s="37"/>
      <c r="R11" s="38">
        <f t="shared" si="0"/>
        <v>0</v>
      </c>
      <c r="S11" s="36"/>
      <c r="T11" s="33"/>
      <c r="U11" s="34"/>
      <c r="V11" s="37"/>
      <c r="W11" s="38">
        <f t="shared" si="1"/>
        <v>0</v>
      </c>
      <c r="X11" s="36"/>
      <c r="Y11" s="33"/>
      <c r="Z11" s="34"/>
      <c r="AA11" s="37"/>
      <c r="AB11" s="179">
        <f t="shared" si="2"/>
        <v>0</v>
      </c>
    </row>
    <row r="12" spans="1:28" s="597" customFormat="1" ht="20.100000000000001" customHeight="1" x14ac:dyDescent="0.2">
      <c r="A12" s="593" t="s">
        <v>143</v>
      </c>
      <c r="B12" s="594">
        <f t="shared" si="3"/>
        <v>0</v>
      </c>
      <c r="C12" s="31"/>
      <c r="D12" s="32" t="s">
        <v>0</v>
      </c>
      <c r="E12" s="595" t="str">
        <f t="shared" si="4"/>
        <v/>
      </c>
      <c r="F12" s="33"/>
      <c r="G12" s="33"/>
      <c r="H12" s="34"/>
      <c r="I12" s="34"/>
      <c r="J12" s="596">
        <f t="shared" ref="J12:J19" si="6">(F12*H12)+(G12*I12/100)</f>
        <v>0</v>
      </c>
      <c r="K12" s="33"/>
      <c r="L12" s="35"/>
      <c r="M12" s="596">
        <f t="shared" si="5"/>
        <v>0</v>
      </c>
      <c r="N12" s="36"/>
      <c r="O12" s="33"/>
      <c r="P12" s="34"/>
      <c r="Q12" s="37"/>
      <c r="R12" s="38">
        <f t="shared" si="0"/>
        <v>0</v>
      </c>
      <c r="S12" s="36"/>
      <c r="T12" s="33"/>
      <c r="U12" s="34"/>
      <c r="V12" s="37"/>
      <c r="W12" s="38">
        <f t="shared" si="1"/>
        <v>0</v>
      </c>
      <c r="X12" s="36"/>
      <c r="Y12" s="33"/>
      <c r="Z12" s="34"/>
      <c r="AA12" s="37"/>
      <c r="AB12" s="179">
        <f t="shared" si="2"/>
        <v>0</v>
      </c>
    </row>
    <row r="13" spans="1:28" s="597" customFormat="1" ht="20.100000000000001" customHeight="1" x14ac:dyDescent="0.2">
      <c r="A13" s="593" t="s">
        <v>144</v>
      </c>
      <c r="B13" s="594">
        <f t="shared" si="3"/>
        <v>0</v>
      </c>
      <c r="C13" s="31"/>
      <c r="D13" s="32" t="s">
        <v>0</v>
      </c>
      <c r="E13" s="595" t="str">
        <f t="shared" si="4"/>
        <v/>
      </c>
      <c r="F13" s="33"/>
      <c r="G13" s="33"/>
      <c r="H13" s="34"/>
      <c r="I13" s="34"/>
      <c r="J13" s="596">
        <f t="shared" si="6"/>
        <v>0</v>
      </c>
      <c r="K13" s="33"/>
      <c r="L13" s="35"/>
      <c r="M13" s="596">
        <f t="shared" si="5"/>
        <v>0</v>
      </c>
      <c r="N13" s="36"/>
      <c r="O13" s="33"/>
      <c r="P13" s="39"/>
      <c r="Q13" s="37"/>
      <c r="R13" s="38">
        <f t="shared" si="0"/>
        <v>0</v>
      </c>
      <c r="S13" s="36"/>
      <c r="T13" s="33"/>
      <c r="U13" s="39"/>
      <c r="V13" s="37"/>
      <c r="W13" s="38">
        <f t="shared" si="1"/>
        <v>0</v>
      </c>
      <c r="X13" s="36"/>
      <c r="Y13" s="33"/>
      <c r="Z13" s="39"/>
      <c r="AA13" s="37"/>
      <c r="AB13" s="179">
        <f t="shared" si="2"/>
        <v>0</v>
      </c>
    </row>
    <row r="14" spans="1:28" s="597" customFormat="1" ht="20.100000000000001" customHeight="1" x14ac:dyDescent="0.2">
      <c r="A14" s="593" t="s">
        <v>145</v>
      </c>
      <c r="B14" s="594">
        <f t="shared" si="3"/>
        <v>0</v>
      </c>
      <c r="C14" s="31"/>
      <c r="D14" s="32" t="s">
        <v>0</v>
      </c>
      <c r="E14" s="595" t="str">
        <f t="shared" si="4"/>
        <v/>
      </c>
      <c r="F14" s="33"/>
      <c r="G14" s="33"/>
      <c r="H14" s="34"/>
      <c r="I14" s="34"/>
      <c r="J14" s="596">
        <f t="shared" si="6"/>
        <v>0</v>
      </c>
      <c r="K14" s="33"/>
      <c r="L14" s="35"/>
      <c r="M14" s="596">
        <f t="shared" si="5"/>
        <v>0</v>
      </c>
      <c r="N14" s="36"/>
      <c r="O14" s="33"/>
      <c r="P14" s="39"/>
      <c r="Q14" s="37"/>
      <c r="R14" s="38">
        <f t="shared" si="0"/>
        <v>0</v>
      </c>
      <c r="S14" s="36"/>
      <c r="T14" s="33"/>
      <c r="U14" s="39"/>
      <c r="V14" s="37"/>
      <c r="W14" s="38">
        <f t="shared" si="1"/>
        <v>0</v>
      </c>
      <c r="X14" s="36"/>
      <c r="Y14" s="33"/>
      <c r="Z14" s="39"/>
      <c r="AA14" s="37"/>
      <c r="AB14" s="179">
        <f t="shared" si="2"/>
        <v>0</v>
      </c>
    </row>
    <row r="15" spans="1:28" s="597" customFormat="1" ht="20.100000000000001" customHeight="1" x14ac:dyDescent="0.2">
      <c r="A15" s="593" t="s">
        <v>146</v>
      </c>
      <c r="B15" s="594">
        <f t="shared" si="3"/>
        <v>0</v>
      </c>
      <c r="C15" s="31"/>
      <c r="D15" s="32" t="s">
        <v>0</v>
      </c>
      <c r="E15" s="595" t="str">
        <f t="shared" si="4"/>
        <v/>
      </c>
      <c r="F15" s="33"/>
      <c r="G15" s="33"/>
      <c r="H15" s="34"/>
      <c r="I15" s="34"/>
      <c r="J15" s="596">
        <f t="shared" si="6"/>
        <v>0</v>
      </c>
      <c r="K15" s="33"/>
      <c r="L15" s="35"/>
      <c r="M15" s="596">
        <f t="shared" si="5"/>
        <v>0</v>
      </c>
      <c r="N15" s="36"/>
      <c r="O15" s="33"/>
      <c r="P15" s="39"/>
      <c r="Q15" s="37"/>
      <c r="R15" s="38">
        <f t="shared" si="0"/>
        <v>0</v>
      </c>
      <c r="S15" s="36"/>
      <c r="T15" s="33"/>
      <c r="U15" s="39"/>
      <c r="V15" s="37"/>
      <c r="W15" s="38">
        <f t="shared" si="1"/>
        <v>0</v>
      </c>
      <c r="X15" s="36"/>
      <c r="Y15" s="33"/>
      <c r="Z15" s="39"/>
      <c r="AA15" s="37"/>
      <c r="AB15" s="179">
        <f t="shared" si="2"/>
        <v>0</v>
      </c>
    </row>
    <row r="16" spans="1:28" s="597" customFormat="1" ht="20.100000000000001" customHeight="1" x14ac:dyDescent="0.2">
      <c r="A16" s="593" t="s">
        <v>147</v>
      </c>
      <c r="B16" s="594">
        <f t="shared" si="3"/>
        <v>0</v>
      </c>
      <c r="C16" s="31"/>
      <c r="D16" s="32" t="s">
        <v>0</v>
      </c>
      <c r="E16" s="595" t="str">
        <f t="shared" si="4"/>
        <v/>
      </c>
      <c r="F16" s="33"/>
      <c r="G16" s="33"/>
      <c r="H16" s="34"/>
      <c r="I16" s="34"/>
      <c r="J16" s="596">
        <f t="shared" si="6"/>
        <v>0</v>
      </c>
      <c r="K16" s="33"/>
      <c r="L16" s="35"/>
      <c r="M16" s="596">
        <f t="shared" si="5"/>
        <v>0</v>
      </c>
      <c r="N16" s="36"/>
      <c r="O16" s="33"/>
      <c r="P16" s="39"/>
      <c r="Q16" s="37"/>
      <c r="R16" s="38">
        <f t="shared" si="0"/>
        <v>0</v>
      </c>
      <c r="S16" s="36"/>
      <c r="T16" s="33"/>
      <c r="U16" s="39"/>
      <c r="V16" s="37"/>
      <c r="W16" s="38">
        <f t="shared" si="1"/>
        <v>0</v>
      </c>
      <c r="X16" s="36"/>
      <c r="Y16" s="33"/>
      <c r="Z16" s="39"/>
      <c r="AA16" s="37"/>
      <c r="AB16" s="179">
        <f t="shared" si="2"/>
        <v>0</v>
      </c>
    </row>
    <row r="17" spans="1:28" s="597" customFormat="1" ht="20.100000000000001" customHeight="1" x14ac:dyDescent="0.2">
      <c r="A17" s="593" t="s">
        <v>148</v>
      </c>
      <c r="B17" s="594">
        <f t="shared" si="3"/>
        <v>0</v>
      </c>
      <c r="C17" s="31"/>
      <c r="D17" s="32" t="s">
        <v>0</v>
      </c>
      <c r="E17" s="595" t="str">
        <f t="shared" si="4"/>
        <v/>
      </c>
      <c r="F17" s="33"/>
      <c r="G17" s="33"/>
      <c r="H17" s="34"/>
      <c r="I17" s="34"/>
      <c r="J17" s="596">
        <f t="shared" si="6"/>
        <v>0</v>
      </c>
      <c r="K17" s="33"/>
      <c r="L17" s="35"/>
      <c r="M17" s="596">
        <f t="shared" si="5"/>
        <v>0</v>
      </c>
      <c r="N17" s="36"/>
      <c r="O17" s="33"/>
      <c r="P17" s="39"/>
      <c r="Q17" s="37"/>
      <c r="R17" s="38">
        <f t="shared" si="0"/>
        <v>0</v>
      </c>
      <c r="S17" s="36"/>
      <c r="T17" s="33"/>
      <c r="U17" s="39"/>
      <c r="V17" s="37"/>
      <c r="W17" s="38">
        <f t="shared" si="1"/>
        <v>0</v>
      </c>
      <c r="X17" s="36"/>
      <c r="Y17" s="33"/>
      <c r="Z17" s="39"/>
      <c r="AA17" s="37"/>
      <c r="AB17" s="179">
        <f t="shared" si="2"/>
        <v>0</v>
      </c>
    </row>
    <row r="18" spans="1:28" s="597" customFormat="1" ht="20.100000000000001" customHeight="1" x14ac:dyDescent="0.2">
      <c r="A18" s="593" t="s">
        <v>149</v>
      </c>
      <c r="B18" s="594">
        <f t="shared" si="3"/>
        <v>0</v>
      </c>
      <c r="C18" s="31"/>
      <c r="D18" s="32" t="s">
        <v>0</v>
      </c>
      <c r="E18" s="595" t="str">
        <f t="shared" si="4"/>
        <v/>
      </c>
      <c r="F18" s="33"/>
      <c r="G18" s="33"/>
      <c r="H18" s="34"/>
      <c r="I18" s="34"/>
      <c r="J18" s="596">
        <f t="shared" si="6"/>
        <v>0</v>
      </c>
      <c r="K18" s="33"/>
      <c r="L18" s="35"/>
      <c r="M18" s="596">
        <f t="shared" si="5"/>
        <v>0</v>
      </c>
      <c r="N18" s="36"/>
      <c r="O18" s="33"/>
      <c r="P18" s="39"/>
      <c r="Q18" s="37"/>
      <c r="R18" s="38">
        <f t="shared" si="0"/>
        <v>0</v>
      </c>
      <c r="S18" s="36"/>
      <c r="T18" s="33"/>
      <c r="U18" s="39"/>
      <c r="V18" s="37"/>
      <c r="W18" s="38">
        <f t="shared" si="1"/>
        <v>0</v>
      </c>
      <c r="X18" s="36"/>
      <c r="Y18" s="33"/>
      <c r="Z18" s="39"/>
      <c r="AA18" s="37"/>
      <c r="AB18" s="179">
        <f t="shared" si="2"/>
        <v>0</v>
      </c>
    </row>
    <row r="19" spans="1:28" s="597" customFormat="1" ht="20.100000000000001" customHeight="1" thickBot="1" x14ac:dyDescent="0.25">
      <c r="A19" s="593" t="s">
        <v>150</v>
      </c>
      <c r="B19" s="598">
        <f t="shared" si="3"/>
        <v>0</v>
      </c>
      <c r="C19" s="180"/>
      <c r="D19" s="181" t="s">
        <v>0</v>
      </c>
      <c r="E19" s="599" t="str">
        <f t="shared" si="4"/>
        <v/>
      </c>
      <c r="F19" s="182"/>
      <c r="G19" s="182"/>
      <c r="H19" s="183"/>
      <c r="I19" s="183"/>
      <c r="J19" s="600">
        <f t="shared" si="6"/>
        <v>0</v>
      </c>
      <c r="K19" s="182"/>
      <c r="L19" s="184"/>
      <c r="M19" s="600">
        <f t="shared" si="5"/>
        <v>0</v>
      </c>
      <c r="N19" s="185"/>
      <c r="O19" s="182"/>
      <c r="P19" s="186"/>
      <c r="Q19" s="187"/>
      <c r="R19" s="188">
        <f t="shared" si="0"/>
        <v>0</v>
      </c>
      <c r="S19" s="185"/>
      <c r="T19" s="182"/>
      <c r="U19" s="186"/>
      <c r="V19" s="187"/>
      <c r="W19" s="188">
        <f t="shared" si="1"/>
        <v>0</v>
      </c>
      <c r="X19" s="185"/>
      <c r="Y19" s="182"/>
      <c r="Z19" s="186"/>
      <c r="AA19" s="187"/>
      <c r="AB19" s="189">
        <f t="shared" si="2"/>
        <v>0</v>
      </c>
    </row>
    <row r="20" spans="1:28" s="601" customFormat="1" x14ac:dyDescent="0.2">
      <c r="B20" s="602"/>
      <c r="C20" s="603"/>
      <c r="D20" s="602"/>
      <c r="E20" s="604"/>
      <c r="F20" s="605"/>
      <c r="G20" s="606"/>
      <c r="K20" s="607"/>
    </row>
    <row r="21" spans="1:28" s="601" customFormat="1" x14ac:dyDescent="0.2">
      <c r="B21" s="602"/>
      <c r="C21" s="603"/>
      <c r="D21" s="602"/>
      <c r="E21" s="604"/>
      <c r="F21" s="605"/>
      <c r="G21" s="606"/>
      <c r="K21" s="607"/>
    </row>
    <row r="22" spans="1:28" s="601" customFormat="1" x14ac:dyDescent="0.2">
      <c r="B22" s="602"/>
      <c r="C22" s="603"/>
      <c r="D22" s="602"/>
      <c r="E22" s="604"/>
      <c r="F22" s="605"/>
      <c r="G22" s="606"/>
      <c r="K22" s="607"/>
    </row>
    <row r="23" spans="1:28" s="601" customFormat="1" x14ac:dyDescent="0.2">
      <c r="B23" s="602"/>
      <c r="C23" s="603"/>
      <c r="D23" s="602"/>
      <c r="E23" s="604"/>
      <c r="F23" s="605"/>
      <c r="G23" s="606"/>
      <c r="K23" s="607"/>
    </row>
    <row r="24" spans="1:28" s="601" customFormat="1" x14ac:dyDescent="0.2">
      <c r="B24" s="602"/>
      <c r="C24" s="603"/>
      <c r="D24" s="602"/>
      <c r="E24" s="604"/>
      <c r="F24" s="605"/>
      <c r="G24" s="606"/>
      <c r="K24" s="607"/>
    </row>
    <row r="25" spans="1:28" s="601" customFormat="1" x14ac:dyDescent="0.2">
      <c r="B25" s="602"/>
      <c r="C25" s="603"/>
      <c r="D25" s="602"/>
      <c r="E25" s="604"/>
      <c r="F25" s="605"/>
      <c r="G25" s="606"/>
      <c r="K25" s="607"/>
    </row>
    <row r="26" spans="1:28" s="601" customFormat="1" x14ac:dyDescent="0.2">
      <c r="B26" s="602"/>
      <c r="C26" s="603"/>
      <c r="D26" s="602"/>
      <c r="E26" s="604"/>
      <c r="F26" s="605"/>
      <c r="G26" s="606"/>
      <c r="K26" s="607"/>
    </row>
    <row r="27" spans="1:28" s="601" customFormat="1" x14ac:dyDescent="0.2">
      <c r="B27" s="602"/>
      <c r="C27" s="602"/>
      <c r="D27" s="602"/>
      <c r="G27" s="606"/>
      <c r="K27" s="607"/>
    </row>
    <row r="28" spans="1:28" s="601" customFormat="1" x14ac:dyDescent="0.2">
      <c r="B28" s="602"/>
      <c r="C28" s="602"/>
      <c r="D28" s="602"/>
      <c r="F28" s="608"/>
      <c r="G28" s="606"/>
      <c r="K28" s="607"/>
    </row>
    <row r="29" spans="1:28" s="601" customFormat="1" x14ac:dyDescent="0.2">
      <c r="B29" s="602"/>
      <c r="C29" s="602"/>
      <c r="D29" s="602"/>
      <c r="E29" s="602"/>
      <c r="F29" s="609"/>
      <c r="G29" s="606"/>
      <c r="K29" s="607"/>
    </row>
    <row r="30" spans="1:28" s="601" customFormat="1" x14ac:dyDescent="0.2">
      <c r="B30" s="602"/>
      <c r="C30" s="602"/>
      <c r="D30" s="602"/>
      <c r="E30" s="602"/>
      <c r="F30" s="609"/>
      <c r="G30" s="606"/>
      <c r="K30" s="607"/>
    </row>
    <row r="31" spans="1:28" s="601" customFormat="1" x14ac:dyDescent="0.2">
      <c r="A31" s="610"/>
      <c r="B31" s="602"/>
      <c r="C31" s="611"/>
      <c r="D31" s="602"/>
      <c r="F31" s="611"/>
      <c r="G31" s="606"/>
      <c r="K31" s="607"/>
    </row>
    <row r="32" spans="1:28" s="601" customFormat="1" x14ac:dyDescent="0.2">
      <c r="A32" s="610"/>
      <c r="B32" s="602"/>
      <c r="C32" s="611"/>
      <c r="D32" s="611"/>
      <c r="E32" s="612"/>
      <c r="F32" s="611"/>
      <c r="G32" s="606"/>
      <c r="K32" s="607"/>
    </row>
    <row r="33" spans="1:11" s="601" customFormat="1" x14ac:dyDescent="0.2">
      <c r="B33" s="602"/>
      <c r="C33" s="603"/>
      <c r="D33" s="602"/>
      <c r="E33" s="604"/>
      <c r="F33" s="605"/>
      <c r="G33" s="606"/>
      <c r="K33" s="607"/>
    </row>
    <row r="34" spans="1:11" s="601" customFormat="1" x14ac:dyDescent="0.2">
      <c r="B34" s="602"/>
      <c r="C34" s="603"/>
      <c r="D34" s="602"/>
      <c r="E34" s="604"/>
      <c r="F34" s="605"/>
      <c r="G34" s="606"/>
      <c r="K34" s="607"/>
    </row>
    <row r="35" spans="1:11" s="601" customFormat="1" x14ac:dyDescent="0.2">
      <c r="B35" s="602"/>
      <c r="C35" s="603"/>
      <c r="D35" s="602"/>
      <c r="E35" s="604"/>
      <c r="F35" s="605"/>
      <c r="G35" s="606"/>
      <c r="K35" s="607"/>
    </row>
    <row r="36" spans="1:11" s="601" customFormat="1" x14ac:dyDescent="0.2">
      <c r="B36" s="602"/>
      <c r="C36" s="603"/>
      <c r="D36" s="602"/>
      <c r="E36" s="604"/>
      <c r="F36" s="605"/>
      <c r="G36" s="606"/>
      <c r="K36" s="607"/>
    </row>
    <row r="37" spans="1:11" s="601" customFormat="1" x14ac:dyDescent="0.2">
      <c r="B37" s="602"/>
      <c r="C37" s="603"/>
      <c r="D37" s="602"/>
      <c r="E37" s="604"/>
      <c r="F37" s="605"/>
      <c r="G37" s="606"/>
      <c r="K37" s="607"/>
    </row>
    <row r="38" spans="1:11" s="601" customFormat="1" x14ac:dyDescent="0.2">
      <c r="B38" s="602"/>
      <c r="C38" s="603"/>
      <c r="D38" s="602"/>
      <c r="E38" s="604"/>
      <c r="F38" s="605"/>
      <c r="G38" s="606"/>
      <c r="K38" s="607"/>
    </row>
    <row r="39" spans="1:11" s="601" customFormat="1" x14ac:dyDescent="0.2">
      <c r="B39" s="602"/>
      <c r="C39" s="603"/>
      <c r="D39" s="602"/>
      <c r="E39" s="604"/>
      <c r="F39" s="605"/>
      <c r="G39" s="606"/>
      <c r="K39" s="607"/>
    </row>
    <row r="40" spans="1:11" s="601" customFormat="1" x14ac:dyDescent="0.2">
      <c r="B40" s="602"/>
      <c r="C40" s="603"/>
      <c r="D40" s="602"/>
      <c r="E40" s="604"/>
      <c r="F40" s="605"/>
      <c r="G40" s="606"/>
      <c r="K40" s="607"/>
    </row>
    <row r="41" spans="1:11" s="601" customFormat="1" x14ac:dyDescent="0.2">
      <c r="B41" s="602"/>
      <c r="C41" s="603"/>
      <c r="D41" s="602"/>
      <c r="E41" s="604"/>
      <c r="F41" s="605"/>
      <c r="G41" s="606"/>
      <c r="K41" s="607"/>
    </row>
    <row r="42" spans="1:11" s="601" customFormat="1" x14ac:dyDescent="0.2">
      <c r="B42" s="602"/>
      <c r="C42" s="602"/>
      <c r="D42" s="602"/>
      <c r="G42" s="606"/>
      <c r="K42" s="607"/>
    </row>
    <row r="43" spans="1:11" s="601" customFormat="1" x14ac:dyDescent="0.2">
      <c r="B43" s="602"/>
      <c r="C43" s="602"/>
      <c r="D43" s="602"/>
      <c r="F43" s="608"/>
      <c r="G43" s="606"/>
      <c r="K43" s="607"/>
    </row>
    <row r="44" spans="1:11" s="601" customFormat="1" x14ac:dyDescent="0.2">
      <c r="B44" s="602"/>
      <c r="C44" s="602"/>
      <c r="D44" s="602"/>
      <c r="E44" s="602"/>
      <c r="F44" s="609"/>
      <c r="G44" s="606"/>
      <c r="K44" s="607"/>
    </row>
    <row r="45" spans="1:11" s="601" customFormat="1" x14ac:dyDescent="0.2">
      <c r="B45" s="602"/>
      <c r="C45" s="602"/>
      <c r="D45" s="602"/>
      <c r="E45" s="602"/>
      <c r="F45" s="609"/>
      <c r="G45" s="606"/>
      <c r="K45" s="607"/>
    </row>
    <row r="46" spans="1:11" s="601" customFormat="1" x14ac:dyDescent="0.2">
      <c r="A46" s="610"/>
      <c r="B46" s="602"/>
      <c r="C46" s="611"/>
      <c r="D46" s="602"/>
      <c r="F46" s="611"/>
      <c r="G46" s="606"/>
      <c r="K46" s="607"/>
    </row>
    <row r="47" spans="1:11" s="601" customFormat="1" x14ac:dyDescent="0.2">
      <c r="A47" s="610"/>
      <c r="B47" s="602"/>
      <c r="C47" s="611"/>
      <c r="D47" s="611"/>
      <c r="E47" s="602"/>
      <c r="F47" s="611"/>
      <c r="G47" s="606"/>
      <c r="K47" s="607"/>
    </row>
    <row r="48" spans="1:11" s="601" customFormat="1" x14ac:dyDescent="0.2">
      <c r="B48" s="602"/>
      <c r="C48" s="603"/>
      <c r="D48" s="602"/>
      <c r="E48" s="604"/>
      <c r="F48" s="605"/>
      <c r="G48" s="606"/>
      <c r="K48" s="607"/>
    </row>
    <row r="49" spans="1:11" s="601" customFormat="1" x14ac:dyDescent="0.2">
      <c r="B49" s="602"/>
      <c r="C49" s="603"/>
      <c r="D49" s="602"/>
      <c r="E49" s="604"/>
      <c r="F49" s="605"/>
      <c r="G49" s="606"/>
      <c r="K49" s="607"/>
    </row>
    <row r="50" spans="1:11" s="601" customFormat="1" x14ac:dyDescent="0.2">
      <c r="B50" s="602"/>
      <c r="C50" s="603"/>
      <c r="D50" s="602"/>
      <c r="E50" s="604"/>
      <c r="F50" s="605"/>
      <c r="G50" s="606"/>
      <c r="K50" s="607"/>
    </row>
    <row r="51" spans="1:11" s="601" customFormat="1" x14ac:dyDescent="0.2">
      <c r="B51" s="602"/>
      <c r="C51" s="603"/>
      <c r="D51" s="602"/>
      <c r="E51" s="604"/>
      <c r="F51" s="605"/>
      <c r="G51" s="606"/>
      <c r="K51" s="607"/>
    </row>
    <row r="52" spans="1:11" s="601" customFormat="1" x14ac:dyDescent="0.2">
      <c r="B52" s="602"/>
      <c r="C52" s="603"/>
      <c r="D52" s="602"/>
      <c r="E52" s="604"/>
      <c r="F52" s="605"/>
      <c r="G52" s="606"/>
      <c r="K52" s="607"/>
    </row>
    <row r="53" spans="1:11" s="601" customFormat="1" x14ac:dyDescent="0.2">
      <c r="B53" s="602"/>
      <c r="C53" s="603"/>
      <c r="D53" s="602"/>
      <c r="E53" s="604"/>
      <c r="F53" s="605"/>
      <c r="G53" s="606"/>
      <c r="K53" s="607"/>
    </row>
    <row r="54" spans="1:11" s="601" customFormat="1" x14ac:dyDescent="0.2">
      <c r="B54" s="602"/>
      <c r="C54" s="603"/>
      <c r="D54" s="602"/>
      <c r="E54" s="604"/>
      <c r="F54" s="605"/>
      <c r="G54" s="606"/>
      <c r="K54" s="607"/>
    </row>
    <row r="55" spans="1:11" s="601" customFormat="1" x14ac:dyDescent="0.2">
      <c r="B55" s="602"/>
      <c r="C55" s="603"/>
      <c r="D55" s="602"/>
      <c r="E55" s="604"/>
      <c r="F55" s="605"/>
      <c r="G55" s="606"/>
      <c r="K55" s="607"/>
    </row>
    <row r="56" spans="1:11" s="601" customFormat="1" x14ac:dyDescent="0.2">
      <c r="B56" s="602"/>
      <c r="C56" s="603"/>
      <c r="D56" s="602"/>
      <c r="E56" s="604"/>
      <c r="F56" s="605"/>
      <c r="G56" s="606"/>
      <c r="K56" s="607"/>
    </row>
    <row r="57" spans="1:11" s="601" customFormat="1" x14ac:dyDescent="0.2">
      <c r="B57" s="602"/>
      <c r="C57" s="602"/>
      <c r="D57" s="602"/>
      <c r="G57" s="606"/>
      <c r="K57" s="607"/>
    </row>
    <row r="58" spans="1:11" s="601" customFormat="1" x14ac:dyDescent="0.2">
      <c r="B58" s="602"/>
      <c r="C58" s="602"/>
      <c r="D58" s="602"/>
      <c r="F58" s="608"/>
      <c r="G58" s="606"/>
      <c r="K58" s="607"/>
    </row>
    <row r="59" spans="1:11" s="601" customFormat="1" x14ac:dyDescent="0.2">
      <c r="B59" s="602"/>
      <c r="C59" s="602"/>
      <c r="D59" s="602"/>
      <c r="E59" s="602"/>
      <c r="F59" s="609"/>
      <c r="G59" s="606"/>
      <c r="K59" s="607"/>
    </row>
    <row r="60" spans="1:11" s="601" customFormat="1" x14ac:dyDescent="0.2">
      <c r="B60" s="602"/>
      <c r="C60" s="602"/>
      <c r="D60" s="602"/>
      <c r="E60" s="602"/>
      <c r="F60" s="609"/>
      <c r="G60" s="606"/>
      <c r="K60" s="607"/>
    </row>
    <row r="61" spans="1:11" s="601" customFormat="1" x14ac:dyDescent="0.2">
      <c r="A61" s="610"/>
      <c r="B61" s="602"/>
      <c r="C61" s="611"/>
      <c r="D61" s="602"/>
      <c r="F61" s="611"/>
      <c r="G61" s="606"/>
      <c r="K61" s="607"/>
    </row>
    <row r="62" spans="1:11" s="601" customFormat="1" x14ac:dyDescent="0.2">
      <c r="A62" s="610"/>
      <c r="B62" s="602"/>
      <c r="C62" s="611"/>
      <c r="D62" s="611"/>
      <c r="E62" s="602"/>
      <c r="F62" s="611"/>
      <c r="G62" s="606"/>
      <c r="K62" s="607"/>
    </row>
    <row r="63" spans="1:11" s="601" customFormat="1" x14ac:dyDescent="0.2">
      <c r="B63" s="602"/>
      <c r="C63" s="603"/>
      <c r="D63" s="602"/>
      <c r="E63" s="604"/>
      <c r="F63" s="605"/>
      <c r="G63" s="606"/>
      <c r="K63" s="607"/>
    </row>
    <row r="64" spans="1:11" s="601" customFormat="1" x14ac:dyDescent="0.2">
      <c r="B64" s="602"/>
      <c r="C64" s="603"/>
      <c r="D64" s="602"/>
      <c r="E64" s="604"/>
      <c r="F64" s="605"/>
      <c r="G64" s="606"/>
      <c r="K64" s="607"/>
    </row>
    <row r="65" spans="1:11" s="601" customFormat="1" x14ac:dyDescent="0.2">
      <c r="B65" s="602"/>
      <c r="C65" s="603"/>
      <c r="D65" s="602"/>
      <c r="E65" s="604"/>
      <c r="F65" s="605"/>
      <c r="G65" s="606"/>
      <c r="K65" s="607"/>
    </row>
    <row r="66" spans="1:11" s="601" customFormat="1" x14ac:dyDescent="0.2">
      <c r="B66" s="602"/>
      <c r="C66" s="603"/>
      <c r="D66" s="602"/>
      <c r="E66" s="604"/>
      <c r="F66" s="605"/>
      <c r="G66" s="606"/>
      <c r="K66" s="607"/>
    </row>
    <row r="67" spans="1:11" s="601" customFormat="1" x14ac:dyDescent="0.2">
      <c r="B67" s="602"/>
      <c r="C67" s="603"/>
      <c r="D67" s="602"/>
      <c r="E67" s="604"/>
      <c r="F67" s="605"/>
      <c r="G67" s="606"/>
      <c r="K67" s="607"/>
    </row>
    <row r="68" spans="1:11" s="601" customFormat="1" x14ac:dyDescent="0.2">
      <c r="B68" s="602"/>
      <c r="C68" s="603"/>
      <c r="D68" s="602"/>
      <c r="E68" s="604"/>
      <c r="F68" s="605"/>
      <c r="G68" s="606"/>
      <c r="K68" s="607"/>
    </row>
    <row r="69" spans="1:11" s="601" customFormat="1" x14ac:dyDescent="0.2">
      <c r="B69" s="602"/>
      <c r="C69" s="603"/>
      <c r="D69" s="602"/>
      <c r="E69" s="604"/>
      <c r="F69" s="605"/>
      <c r="G69" s="606"/>
      <c r="K69" s="607"/>
    </row>
    <row r="70" spans="1:11" s="601" customFormat="1" x14ac:dyDescent="0.2">
      <c r="B70" s="602"/>
      <c r="C70" s="603"/>
      <c r="D70" s="602"/>
      <c r="E70" s="604"/>
      <c r="F70" s="605"/>
      <c r="G70" s="606"/>
      <c r="K70" s="607"/>
    </row>
    <row r="71" spans="1:11" s="601" customFormat="1" x14ac:dyDescent="0.2">
      <c r="B71" s="602"/>
      <c r="C71" s="603"/>
      <c r="D71" s="602"/>
      <c r="E71" s="604"/>
      <c r="F71" s="605"/>
      <c r="G71" s="606"/>
      <c r="K71" s="607"/>
    </row>
    <row r="72" spans="1:11" s="601" customFormat="1" x14ac:dyDescent="0.2">
      <c r="B72" s="602"/>
      <c r="C72" s="602"/>
      <c r="D72" s="602"/>
      <c r="G72" s="606"/>
      <c r="K72" s="607"/>
    </row>
    <row r="73" spans="1:11" s="601" customFormat="1" x14ac:dyDescent="0.2">
      <c r="B73" s="602"/>
      <c r="C73" s="602"/>
      <c r="D73" s="602"/>
      <c r="F73" s="608"/>
      <c r="G73" s="606"/>
      <c r="K73" s="607"/>
    </row>
    <row r="74" spans="1:11" s="601" customFormat="1" x14ac:dyDescent="0.2">
      <c r="B74" s="602"/>
      <c r="C74" s="602"/>
      <c r="D74" s="602"/>
      <c r="E74" s="602"/>
      <c r="F74" s="609"/>
      <c r="G74" s="606"/>
      <c r="K74" s="607"/>
    </row>
    <row r="75" spans="1:11" s="601" customFormat="1" x14ac:dyDescent="0.2">
      <c r="B75" s="602"/>
      <c r="C75" s="602"/>
      <c r="D75" s="602"/>
      <c r="E75" s="602"/>
      <c r="F75" s="609"/>
      <c r="G75" s="606"/>
      <c r="K75" s="607"/>
    </row>
    <row r="76" spans="1:11" s="601" customFormat="1" x14ac:dyDescent="0.2">
      <c r="A76" s="610"/>
      <c r="B76" s="602"/>
      <c r="C76" s="611"/>
      <c r="D76" s="602"/>
      <c r="F76" s="611"/>
      <c r="G76" s="606"/>
      <c r="K76" s="607"/>
    </row>
    <row r="77" spans="1:11" s="601" customFormat="1" x14ac:dyDescent="0.2">
      <c r="A77" s="610"/>
      <c r="B77" s="602"/>
      <c r="C77" s="611"/>
      <c r="D77" s="611"/>
      <c r="E77" s="602"/>
      <c r="F77" s="611"/>
      <c r="G77" s="606"/>
      <c r="K77" s="607"/>
    </row>
    <row r="78" spans="1:11" s="601" customFormat="1" x14ac:dyDescent="0.2">
      <c r="B78" s="602"/>
      <c r="C78" s="603"/>
      <c r="D78" s="602"/>
      <c r="E78" s="604"/>
      <c r="F78" s="605"/>
      <c r="G78" s="606"/>
      <c r="K78" s="607"/>
    </row>
    <row r="79" spans="1:11" s="601" customFormat="1" x14ac:dyDescent="0.2">
      <c r="B79" s="602"/>
      <c r="C79" s="603"/>
      <c r="D79" s="602"/>
      <c r="E79" s="604"/>
      <c r="F79" s="605"/>
      <c r="G79" s="606"/>
      <c r="K79" s="607"/>
    </row>
    <row r="80" spans="1:11" s="601" customFormat="1" x14ac:dyDescent="0.2">
      <c r="B80" s="602"/>
      <c r="C80" s="603"/>
      <c r="D80" s="602"/>
      <c r="E80" s="604"/>
      <c r="F80" s="605"/>
      <c r="G80" s="606"/>
      <c r="K80" s="607"/>
    </row>
    <row r="81" spans="2:11" s="601" customFormat="1" x14ac:dyDescent="0.2">
      <c r="B81" s="602"/>
      <c r="C81" s="603"/>
      <c r="D81" s="602"/>
      <c r="E81" s="604"/>
      <c r="F81" s="605"/>
      <c r="G81" s="606"/>
      <c r="K81" s="607"/>
    </row>
    <row r="82" spans="2:11" s="601" customFormat="1" x14ac:dyDescent="0.2">
      <c r="B82" s="602"/>
      <c r="C82" s="603"/>
      <c r="D82" s="602"/>
      <c r="E82" s="604"/>
      <c r="F82" s="605"/>
      <c r="G82" s="606"/>
      <c r="K82" s="607"/>
    </row>
    <row r="83" spans="2:11" s="601" customFormat="1" x14ac:dyDescent="0.2">
      <c r="B83" s="602"/>
      <c r="C83" s="603"/>
      <c r="D83" s="602"/>
      <c r="E83" s="604"/>
      <c r="F83" s="605"/>
      <c r="G83" s="606"/>
      <c r="K83" s="607"/>
    </row>
    <row r="84" spans="2:11" s="601" customFormat="1" x14ac:dyDescent="0.2">
      <c r="B84" s="602"/>
      <c r="C84" s="603"/>
      <c r="D84" s="602"/>
      <c r="E84" s="604"/>
      <c r="F84" s="605"/>
      <c r="G84" s="606"/>
      <c r="K84" s="607"/>
    </row>
    <row r="85" spans="2:11" s="601" customFormat="1" x14ac:dyDescent="0.2">
      <c r="B85" s="602"/>
      <c r="C85" s="603"/>
      <c r="D85" s="602"/>
      <c r="E85" s="604"/>
      <c r="F85" s="605"/>
      <c r="G85" s="606"/>
      <c r="K85" s="607"/>
    </row>
    <row r="86" spans="2:11" s="601" customFormat="1" x14ac:dyDescent="0.2">
      <c r="B86" s="602"/>
      <c r="C86" s="603"/>
      <c r="D86" s="602"/>
      <c r="E86" s="604"/>
      <c r="F86" s="605"/>
      <c r="G86" s="606"/>
      <c r="K86" s="607"/>
    </row>
    <row r="87" spans="2:11" s="601" customFormat="1" x14ac:dyDescent="0.2">
      <c r="B87" s="602"/>
      <c r="C87" s="602"/>
      <c r="D87" s="602"/>
      <c r="G87" s="606"/>
      <c r="K87" s="607"/>
    </row>
    <row r="88" spans="2:11" s="601" customFormat="1" x14ac:dyDescent="0.2">
      <c r="B88" s="602"/>
      <c r="C88" s="602"/>
      <c r="D88" s="602"/>
      <c r="F88" s="608"/>
      <c r="G88" s="606"/>
      <c r="K88" s="607"/>
    </row>
    <row r="89" spans="2:11" s="601" customFormat="1" x14ac:dyDescent="0.2">
      <c r="B89" s="602"/>
      <c r="C89" s="602"/>
      <c r="D89" s="602"/>
      <c r="E89" s="602"/>
      <c r="F89" s="609"/>
      <c r="G89" s="606"/>
      <c r="K89" s="607"/>
    </row>
    <row r="90" spans="2:11" s="601" customFormat="1" x14ac:dyDescent="0.2">
      <c r="B90" s="602"/>
      <c r="C90" s="602"/>
      <c r="D90" s="602"/>
      <c r="E90" s="602"/>
      <c r="F90" s="609"/>
      <c r="G90" s="606"/>
      <c r="K90" s="607"/>
    </row>
    <row r="91" spans="2:11" s="601" customFormat="1" x14ac:dyDescent="0.2">
      <c r="B91" s="602"/>
      <c r="C91" s="611"/>
      <c r="D91" s="602"/>
      <c r="F91" s="611"/>
      <c r="G91" s="606"/>
      <c r="K91" s="607"/>
    </row>
    <row r="92" spans="2:11" s="601" customFormat="1" x14ac:dyDescent="0.2">
      <c r="B92" s="602"/>
      <c r="C92" s="611"/>
      <c r="D92" s="611"/>
      <c r="E92" s="602"/>
      <c r="F92" s="611"/>
      <c r="G92" s="606"/>
      <c r="K92" s="607"/>
    </row>
    <row r="93" spans="2:11" s="601" customFormat="1" x14ac:dyDescent="0.2">
      <c r="B93" s="602"/>
      <c r="C93" s="603"/>
      <c r="D93" s="602"/>
      <c r="E93" s="604"/>
      <c r="F93" s="605"/>
      <c r="G93" s="606"/>
      <c r="K93" s="607"/>
    </row>
    <row r="94" spans="2:11" s="601" customFormat="1" x14ac:dyDescent="0.2">
      <c r="B94" s="602"/>
      <c r="C94" s="603"/>
      <c r="D94" s="602"/>
      <c r="E94" s="604"/>
      <c r="F94" s="605"/>
      <c r="G94" s="606"/>
      <c r="K94" s="607"/>
    </row>
    <row r="95" spans="2:11" s="601" customFormat="1" x14ac:dyDescent="0.2">
      <c r="B95" s="602"/>
      <c r="C95" s="603"/>
      <c r="D95" s="602"/>
      <c r="E95" s="604"/>
      <c r="F95" s="605"/>
      <c r="G95" s="606"/>
      <c r="K95" s="607"/>
    </row>
    <row r="96" spans="2:11" s="601" customFormat="1" x14ac:dyDescent="0.2">
      <c r="B96" s="602"/>
      <c r="C96" s="603"/>
      <c r="D96" s="602"/>
      <c r="E96" s="604"/>
      <c r="F96" s="605"/>
      <c r="G96" s="606"/>
      <c r="K96" s="607"/>
    </row>
    <row r="97" spans="2:11" s="601" customFormat="1" x14ac:dyDescent="0.2">
      <c r="B97" s="602"/>
      <c r="C97" s="603"/>
      <c r="D97" s="602"/>
      <c r="E97" s="604"/>
      <c r="F97" s="605"/>
      <c r="G97" s="606"/>
      <c r="K97" s="607"/>
    </row>
    <row r="98" spans="2:11" s="601" customFormat="1" x14ac:dyDescent="0.2">
      <c r="B98" s="602"/>
      <c r="C98" s="603"/>
      <c r="D98" s="602"/>
      <c r="E98" s="604"/>
      <c r="F98" s="605"/>
      <c r="G98" s="606"/>
      <c r="K98" s="607"/>
    </row>
    <row r="99" spans="2:11" s="601" customFormat="1" x14ac:dyDescent="0.2">
      <c r="B99" s="602"/>
      <c r="C99" s="603"/>
      <c r="D99" s="602"/>
      <c r="E99" s="604"/>
      <c r="F99" s="605"/>
      <c r="G99" s="606"/>
      <c r="K99" s="607"/>
    </row>
    <row r="100" spans="2:11" s="601" customFormat="1" x14ac:dyDescent="0.2">
      <c r="B100" s="602"/>
      <c r="C100" s="603"/>
      <c r="D100" s="602"/>
      <c r="E100" s="604"/>
      <c r="F100" s="605"/>
      <c r="G100" s="606"/>
      <c r="K100" s="607"/>
    </row>
    <row r="101" spans="2:11" s="601" customFormat="1" x14ac:dyDescent="0.2">
      <c r="B101" s="602"/>
      <c r="C101" s="603"/>
      <c r="D101" s="602"/>
      <c r="E101" s="604"/>
      <c r="F101" s="605"/>
      <c r="G101" s="606"/>
      <c r="K101" s="607"/>
    </row>
    <row r="102" spans="2:11" s="601" customFormat="1" x14ac:dyDescent="0.2">
      <c r="B102" s="602"/>
      <c r="C102" s="602"/>
      <c r="D102" s="602"/>
      <c r="G102" s="606"/>
      <c r="K102" s="607"/>
    </row>
    <row r="103" spans="2:11" s="601" customFormat="1" x14ac:dyDescent="0.2">
      <c r="B103" s="602"/>
      <c r="C103" s="602"/>
      <c r="D103" s="602"/>
      <c r="F103" s="608"/>
      <c r="G103" s="606"/>
      <c r="K103" s="607"/>
    </row>
    <row r="104" spans="2:11" s="601" customFormat="1" x14ac:dyDescent="0.2">
      <c r="B104" s="602"/>
      <c r="C104" s="602"/>
      <c r="D104" s="602"/>
      <c r="E104" s="602"/>
      <c r="F104" s="609"/>
      <c r="G104" s="606"/>
      <c r="K104" s="607"/>
    </row>
    <row r="105" spans="2:11" s="601" customFormat="1" x14ac:dyDescent="0.2">
      <c r="B105" s="602"/>
      <c r="C105" s="602"/>
      <c r="D105" s="602"/>
      <c r="E105" s="602"/>
      <c r="F105" s="609"/>
      <c r="G105" s="606"/>
      <c r="K105" s="607"/>
    </row>
    <row r="106" spans="2:11" s="601" customFormat="1" x14ac:dyDescent="0.2">
      <c r="B106" s="602"/>
      <c r="C106" s="611"/>
      <c r="D106" s="602"/>
      <c r="F106" s="611"/>
      <c r="G106" s="606"/>
      <c r="K106" s="607"/>
    </row>
    <row r="107" spans="2:11" s="601" customFormat="1" x14ac:dyDescent="0.2">
      <c r="B107" s="602"/>
      <c r="C107" s="611"/>
      <c r="D107" s="611"/>
      <c r="E107" s="602"/>
      <c r="F107" s="611"/>
      <c r="G107" s="606"/>
      <c r="K107" s="607"/>
    </row>
    <row r="108" spans="2:11" s="601" customFormat="1" x14ac:dyDescent="0.2">
      <c r="B108" s="602"/>
      <c r="C108" s="603"/>
      <c r="D108" s="602"/>
      <c r="E108" s="604"/>
      <c r="F108" s="605"/>
      <c r="G108" s="606"/>
      <c r="K108" s="607"/>
    </row>
    <row r="109" spans="2:11" s="601" customFormat="1" x14ac:dyDescent="0.2">
      <c r="B109" s="602"/>
      <c r="C109" s="603"/>
      <c r="D109" s="602"/>
      <c r="E109" s="604"/>
      <c r="F109" s="605"/>
      <c r="G109" s="606"/>
      <c r="K109" s="607"/>
    </row>
    <row r="110" spans="2:11" s="601" customFormat="1" x14ac:dyDescent="0.2">
      <c r="B110" s="602"/>
      <c r="C110" s="603"/>
      <c r="D110" s="602"/>
      <c r="E110" s="604"/>
      <c r="F110" s="605"/>
      <c r="G110" s="606"/>
      <c r="K110" s="607"/>
    </row>
    <row r="111" spans="2:11" s="601" customFormat="1" x14ac:dyDescent="0.2">
      <c r="B111" s="602"/>
      <c r="C111" s="603"/>
      <c r="D111" s="602"/>
      <c r="E111" s="604"/>
      <c r="F111" s="605"/>
      <c r="G111" s="606"/>
      <c r="K111" s="607"/>
    </row>
    <row r="112" spans="2:11" s="601" customFormat="1" x14ac:dyDescent="0.2">
      <c r="B112" s="602"/>
      <c r="C112" s="603"/>
      <c r="D112" s="602"/>
      <c r="E112" s="604"/>
      <c r="F112" s="605"/>
      <c r="G112" s="606"/>
      <c r="K112" s="607"/>
    </row>
    <row r="113" spans="2:11" s="601" customFormat="1" x14ac:dyDescent="0.2">
      <c r="B113" s="602"/>
      <c r="C113" s="603"/>
      <c r="D113" s="602"/>
      <c r="E113" s="604"/>
      <c r="F113" s="605"/>
      <c r="G113" s="606"/>
      <c r="K113" s="607"/>
    </row>
    <row r="114" spans="2:11" s="601" customFormat="1" x14ac:dyDescent="0.2">
      <c r="B114" s="602"/>
      <c r="C114" s="603"/>
      <c r="D114" s="602"/>
      <c r="E114" s="604"/>
      <c r="F114" s="605"/>
      <c r="G114" s="606"/>
      <c r="K114" s="607"/>
    </row>
    <row r="115" spans="2:11" s="601" customFormat="1" x14ac:dyDescent="0.2">
      <c r="B115" s="602"/>
      <c r="C115" s="603"/>
      <c r="D115" s="602"/>
      <c r="E115" s="604"/>
      <c r="F115" s="605"/>
      <c r="G115" s="606"/>
      <c r="K115" s="607"/>
    </row>
    <row r="116" spans="2:11" s="601" customFormat="1" x14ac:dyDescent="0.2">
      <c r="B116" s="602"/>
      <c r="C116" s="603"/>
      <c r="D116" s="602"/>
      <c r="E116" s="604"/>
      <c r="F116" s="605"/>
      <c r="G116" s="606"/>
      <c r="K116" s="607"/>
    </row>
    <row r="117" spans="2:11" s="601" customFormat="1" x14ac:dyDescent="0.2">
      <c r="B117" s="602"/>
      <c r="C117" s="602"/>
      <c r="D117" s="602"/>
      <c r="G117" s="606"/>
      <c r="K117" s="607"/>
    </row>
    <row r="118" spans="2:11" s="601" customFormat="1" x14ac:dyDescent="0.2">
      <c r="B118" s="602"/>
      <c r="C118" s="602"/>
      <c r="D118" s="602"/>
      <c r="F118" s="608"/>
      <c r="G118" s="606"/>
      <c r="K118" s="607"/>
    </row>
    <row r="119" spans="2:11" s="601" customFormat="1" x14ac:dyDescent="0.2">
      <c r="B119" s="602"/>
      <c r="C119" s="602"/>
      <c r="D119" s="602"/>
      <c r="E119" s="602"/>
      <c r="F119" s="609"/>
      <c r="G119" s="606"/>
      <c r="K119" s="607"/>
    </row>
    <row r="120" spans="2:11" s="601" customFormat="1" x14ac:dyDescent="0.2">
      <c r="B120" s="602"/>
      <c r="C120" s="602"/>
      <c r="D120" s="602"/>
      <c r="E120" s="602"/>
      <c r="F120" s="609"/>
      <c r="G120" s="606"/>
      <c r="K120" s="607"/>
    </row>
    <row r="121" spans="2:11" s="601" customFormat="1" x14ac:dyDescent="0.2">
      <c r="B121" s="602"/>
      <c r="C121" s="611"/>
      <c r="D121" s="602"/>
      <c r="F121" s="611"/>
      <c r="G121" s="606"/>
      <c r="K121" s="607"/>
    </row>
    <row r="122" spans="2:11" s="601" customFormat="1" x14ac:dyDescent="0.2">
      <c r="B122" s="602"/>
      <c r="C122" s="611"/>
      <c r="D122" s="611"/>
      <c r="E122" s="602"/>
      <c r="F122" s="611"/>
      <c r="G122" s="606"/>
      <c r="K122" s="607"/>
    </row>
    <row r="123" spans="2:11" s="601" customFormat="1" x14ac:dyDescent="0.2">
      <c r="B123" s="602"/>
      <c r="C123" s="603"/>
      <c r="D123" s="602"/>
      <c r="E123" s="604"/>
      <c r="F123" s="605"/>
      <c r="G123" s="606"/>
      <c r="K123" s="607"/>
    </row>
    <row r="124" spans="2:11" s="601" customFormat="1" x14ac:dyDescent="0.2">
      <c r="B124" s="602"/>
      <c r="C124" s="603"/>
      <c r="D124" s="602"/>
      <c r="E124" s="604"/>
      <c r="F124" s="605"/>
      <c r="G124" s="606"/>
      <c r="K124" s="607"/>
    </row>
    <row r="125" spans="2:11" s="601" customFormat="1" x14ac:dyDescent="0.2">
      <c r="B125" s="602"/>
      <c r="C125" s="603"/>
      <c r="D125" s="602"/>
      <c r="E125" s="604"/>
      <c r="F125" s="605"/>
      <c r="G125" s="606"/>
      <c r="K125" s="607"/>
    </row>
    <row r="126" spans="2:11" s="601" customFormat="1" x14ac:dyDescent="0.2">
      <c r="B126" s="602"/>
      <c r="C126" s="603"/>
      <c r="D126" s="602"/>
      <c r="E126" s="604"/>
      <c r="F126" s="605"/>
      <c r="G126" s="606"/>
      <c r="K126" s="607"/>
    </row>
    <row r="127" spans="2:11" s="601" customFormat="1" x14ac:dyDescent="0.2">
      <c r="B127" s="602"/>
      <c r="C127" s="603"/>
      <c r="D127" s="602"/>
      <c r="E127" s="604"/>
      <c r="F127" s="605"/>
      <c r="G127" s="606"/>
      <c r="K127" s="607"/>
    </row>
    <row r="128" spans="2:11" s="601" customFormat="1" x14ac:dyDescent="0.2">
      <c r="B128" s="602"/>
      <c r="C128" s="603"/>
      <c r="D128" s="602"/>
      <c r="E128" s="604"/>
      <c r="F128" s="605"/>
      <c r="G128" s="606"/>
      <c r="K128" s="607"/>
    </row>
    <row r="129" spans="2:11" s="601" customFormat="1" x14ac:dyDescent="0.2">
      <c r="B129" s="602"/>
      <c r="C129" s="603"/>
      <c r="D129" s="602"/>
      <c r="E129" s="604"/>
      <c r="F129" s="605"/>
      <c r="G129" s="606"/>
      <c r="K129" s="607"/>
    </row>
    <row r="130" spans="2:11" s="601" customFormat="1" x14ac:dyDescent="0.2">
      <c r="B130" s="602"/>
      <c r="C130" s="603"/>
      <c r="D130" s="602"/>
      <c r="E130" s="604"/>
      <c r="F130" s="605"/>
      <c r="G130" s="606"/>
      <c r="K130" s="607"/>
    </row>
    <row r="131" spans="2:11" s="601" customFormat="1" x14ac:dyDescent="0.2">
      <c r="B131" s="602"/>
      <c r="C131" s="603"/>
      <c r="D131" s="602"/>
      <c r="E131" s="604"/>
      <c r="F131" s="605"/>
      <c r="G131" s="606"/>
      <c r="K131" s="607"/>
    </row>
    <row r="132" spans="2:11" s="601" customFormat="1" x14ac:dyDescent="0.2">
      <c r="B132" s="602"/>
      <c r="C132" s="602"/>
      <c r="D132" s="602"/>
      <c r="G132" s="606"/>
      <c r="K132" s="607"/>
    </row>
    <row r="133" spans="2:11" s="601" customFormat="1" x14ac:dyDescent="0.2">
      <c r="B133" s="602"/>
      <c r="C133" s="602"/>
      <c r="D133" s="602"/>
      <c r="F133" s="608"/>
      <c r="G133" s="606"/>
      <c r="K133" s="607"/>
    </row>
    <row r="134" spans="2:11" s="601" customFormat="1" x14ac:dyDescent="0.2">
      <c r="B134" s="602"/>
      <c r="C134" s="602"/>
      <c r="D134" s="602"/>
      <c r="E134" s="602"/>
      <c r="F134" s="609"/>
      <c r="G134" s="606"/>
      <c r="K134" s="607"/>
    </row>
    <row r="135" spans="2:11" s="601" customFormat="1" x14ac:dyDescent="0.2">
      <c r="B135" s="602"/>
      <c r="C135" s="602"/>
      <c r="D135" s="602"/>
      <c r="E135" s="602"/>
      <c r="F135" s="609"/>
      <c r="G135" s="606"/>
      <c r="K135" s="607"/>
    </row>
    <row r="136" spans="2:11" s="601" customFormat="1" x14ac:dyDescent="0.2">
      <c r="B136" s="602"/>
      <c r="C136" s="611"/>
      <c r="D136" s="602"/>
      <c r="F136" s="611"/>
      <c r="G136" s="606"/>
      <c r="K136" s="607"/>
    </row>
    <row r="137" spans="2:11" s="601" customFormat="1" x14ac:dyDescent="0.2">
      <c r="B137" s="602"/>
      <c r="C137" s="611"/>
      <c r="D137" s="611"/>
      <c r="E137" s="602"/>
      <c r="F137" s="611"/>
      <c r="G137" s="606"/>
      <c r="K137" s="607"/>
    </row>
    <row r="138" spans="2:11" s="601" customFormat="1" x14ac:dyDescent="0.2">
      <c r="B138" s="602"/>
      <c r="C138" s="603"/>
      <c r="D138" s="602"/>
      <c r="E138" s="604"/>
      <c r="F138" s="605"/>
      <c r="G138" s="606"/>
      <c r="K138" s="607"/>
    </row>
    <row r="139" spans="2:11" s="601" customFormat="1" x14ac:dyDescent="0.2">
      <c r="B139" s="602"/>
      <c r="C139" s="603"/>
      <c r="D139" s="602"/>
      <c r="E139" s="604"/>
      <c r="F139" s="605"/>
      <c r="G139" s="606"/>
      <c r="K139" s="607"/>
    </row>
    <row r="140" spans="2:11" s="601" customFormat="1" x14ac:dyDescent="0.2">
      <c r="B140" s="602"/>
      <c r="C140" s="603"/>
      <c r="D140" s="602"/>
      <c r="E140" s="604"/>
      <c r="F140" s="605"/>
      <c r="G140" s="606"/>
      <c r="K140" s="607"/>
    </row>
    <row r="141" spans="2:11" s="601" customFormat="1" x14ac:dyDescent="0.2">
      <c r="B141" s="602"/>
      <c r="C141" s="603"/>
      <c r="D141" s="602"/>
      <c r="E141" s="604"/>
      <c r="F141" s="605"/>
      <c r="G141" s="606"/>
      <c r="K141" s="607"/>
    </row>
    <row r="142" spans="2:11" s="601" customFormat="1" x14ac:dyDescent="0.2">
      <c r="B142" s="602"/>
      <c r="C142" s="603"/>
      <c r="D142" s="602"/>
      <c r="E142" s="604"/>
      <c r="F142" s="605"/>
      <c r="G142" s="606"/>
      <c r="K142" s="607"/>
    </row>
    <row r="143" spans="2:11" s="601" customFormat="1" x14ac:dyDescent="0.2">
      <c r="B143" s="602"/>
      <c r="C143" s="603"/>
      <c r="D143" s="602"/>
      <c r="E143" s="604"/>
      <c r="F143" s="605"/>
      <c r="G143" s="606"/>
      <c r="K143" s="607"/>
    </row>
    <row r="144" spans="2:11" s="601" customFormat="1" x14ac:dyDescent="0.2">
      <c r="B144" s="602"/>
      <c r="C144" s="603"/>
      <c r="D144" s="602"/>
      <c r="E144" s="604"/>
      <c r="F144" s="605"/>
      <c r="G144" s="606"/>
      <c r="K144" s="607"/>
    </row>
    <row r="145" spans="2:11" s="601" customFormat="1" x14ac:dyDescent="0.2">
      <c r="B145" s="602"/>
      <c r="C145" s="603"/>
      <c r="D145" s="602"/>
      <c r="E145" s="604"/>
      <c r="F145" s="605"/>
      <c r="G145" s="606"/>
      <c r="K145" s="607"/>
    </row>
    <row r="146" spans="2:11" s="601" customFormat="1" x14ac:dyDescent="0.2">
      <c r="B146" s="602"/>
      <c r="C146" s="603"/>
      <c r="D146" s="602"/>
      <c r="E146" s="604"/>
      <c r="F146" s="605"/>
      <c r="G146" s="606"/>
      <c r="K146" s="607"/>
    </row>
    <row r="147" spans="2:11" s="601" customFormat="1" x14ac:dyDescent="0.2">
      <c r="B147" s="602"/>
      <c r="C147" s="602"/>
      <c r="D147" s="602"/>
      <c r="G147" s="606"/>
      <c r="K147" s="607"/>
    </row>
    <row r="148" spans="2:11" s="601" customFormat="1" x14ac:dyDescent="0.2">
      <c r="B148" s="602"/>
      <c r="C148" s="602"/>
      <c r="D148" s="602"/>
      <c r="F148" s="608"/>
      <c r="G148" s="606"/>
      <c r="K148" s="607"/>
    </row>
    <row r="149" spans="2:11" s="601" customFormat="1" x14ac:dyDescent="0.2">
      <c r="B149" s="602"/>
      <c r="C149" s="602"/>
      <c r="D149" s="602"/>
      <c r="E149" s="602"/>
      <c r="F149" s="609"/>
      <c r="G149" s="606"/>
      <c r="K149" s="607"/>
    </row>
    <row r="150" spans="2:11" s="601" customFormat="1" x14ac:dyDescent="0.2">
      <c r="B150" s="602"/>
      <c r="C150" s="602"/>
      <c r="D150" s="602"/>
      <c r="E150" s="602"/>
      <c r="F150" s="609"/>
      <c r="G150" s="606"/>
      <c r="K150" s="607"/>
    </row>
    <row r="151" spans="2:11" s="601" customFormat="1" x14ac:dyDescent="0.2">
      <c r="B151" s="602"/>
      <c r="C151" s="611"/>
      <c r="D151" s="602"/>
      <c r="F151" s="611"/>
      <c r="G151" s="606"/>
      <c r="K151" s="607"/>
    </row>
    <row r="152" spans="2:11" s="601" customFormat="1" x14ac:dyDescent="0.2">
      <c r="B152" s="602"/>
      <c r="C152" s="611"/>
      <c r="D152" s="611"/>
      <c r="E152" s="602"/>
      <c r="F152" s="611"/>
      <c r="G152" s="606"/>
      <c r="K152" s="607"/>
    </row>
    <row r="153" spans="2:11" s="601" customFormat="1" x14ac:dyDescent="0.2">
      <c r="B153" s="602"/>
      <c r="C153" s="603"/>
      <c r="D153" s="602"/>
      <c r="E153" s="604"/>
      <c r="F153" s="605"/>
      <c r="G153" s="606"/>
      <c r="K153" s="607"/>
    </row>
    <row r="154" spans="2:11" s="601" customFormat="1" x14ac:dyDescent="0.2">
      <c r="B154" s="602"/>
      <c r="C154" s="603"/>
      <c r="D154" s="602"/>
      <c r="E154" s="604"/>
      <c r="F154" s="605"/>
      <c r="G154" s="606"/>
      <c r="K154" s="607"/>
    </row>
    <row r="155" spans="2:11" s="601" customFormat="1" x14ac:dyDescent="0.2">
      <c r="B155" s="602"/>
      <c r="C155" s="603"/>
      <c r="D155" s="602"/>
      <c r="E155" s="604"/>
      <c r="F155" s="605"/>
      <c r="G155" s="606"/>
      <c r="K155" s="607"/>
    </row>
    <row r="156" spans="2:11" s="601" customFormat="1" x14ac:dyDescent="0.2">
      <c r="B156" s="602"/>
      <c r="C156" s="603"/>
      <c r="D156" s="602"/>
      <c r="E156" s="604"/>
      <c r="F156" s="605"/>
      <c r="G156" s="606"/>
      <c r="K156" s="607"/>
    </row>
    <row r="157" spans="2:11" s="601" customFormat="1" x14ac:dyDescent="0.2">
      <c r="B157" s="602"/>
      <c r="C157" s="603"/>
      <c r="D157" s="602"/>
      <c r="E157" s="604"/>
      <c r="F157" s="605"/>
      <c r="G157" s="606"/>
      <c r="K157" s="607"/>
    </row>
    <row r="158" spans="2:11" s="601" customFormat="1" x14ac:dyDescent="0.2">
      <c r="B158" s="602"/>
      <c r="C158" s="603"/>
      <c r="D158" s="602"/>
      <c r="E158" s="604"/>
      <c r="F158" s="605"/>
      <c r="G158" s="606"/>
      <c r="K158" s="607"/>
    </row>
    <row r="159" spans="2:11" s="601" customFormat="1" x14ac:dyDescent="0.2">
      <c r="B159" s="602"/>
      <c r="C159" s="603"/>
      <c r="D159" s="602"/>
      <c r="E159" s="604"/>
      <c r="F159" s="605"/>
      <c r="G159" s="606"/>
      <c r="K159" s="607"/>
    </row>
    <row r="160" spans="2:11" s="601" customFormat="1" x14ac:dyDescent="0.2">
      <c r="B160" s="602"/>
      <c r="C160" s="603"/>
      <c r="D160" s="602"/>
      <c r="E160" s="604"/>
      <c r="F160" s="605"/>
      <c r="G160" s="606"/>
      <c r="K160" s="607"/>
    </row>
    <row r="161" spans="2:11" s="601" customFormat="1" x14ac:dyDescent="0.2">
      <c r="B161" s="602"/>
      <c r="C161" s="603"/>
      <c r="D161" s="602"/>
      <c r="E161" s="604"/>
      <c r="F161" s="605"/>
      <c r="G161" s="606"/>
      <c r="K161" s="607"/>
    </row>
    <row r="162" spans="2:11" s="601" customFormat="1" x14ac:dyDescent="0.2">
      <c r="B162" s="602"/>
      <c r="C162" s="602"/>
      <c r="D162" s="602"/>
      <c r="G162" s="606"/>
      <c r="K162" s="607"/>
    </row>
    <row r="163" spans="2:11" s="601" customFormat="1" x14ac:dyDescent="0.2">
      <c r="B163" s="602"/>
      <c r="C163" s="602"/>
      <c r="D163" s="602"/>
      <c r="F163" s="608"/>
      <c r="G163" s="606"/>
      <c r="K163" s="607"/>
    </row>
    <row r="164" spans="2:11" s="601" customFormat="1" x14ac:dyDescent="0.2">
      <c r="B164" s="602"/>
      <c r="C164" s="602"/>
      <c r="D164" s="602"/>
      <c r="E164" s="602"/>
      <c r="F164" s="609"/>
      <c r="G164" s="606"/>
      <c r="K164" s="607"/>
    </row>
    <row r="165" spans="2:11" s="601" customFormat="1" x14ac:dyDescent="0.2">
      <c r="B165" s="602"/>
      <c r="C165" s="602"/>
      <c r="D165" s="602"/>
      <c r="E165" s="602"/>
      <c r="F165" s="609"/>
      <c r="G165" s="606"/>
      <c r="K165" s="607"/>
    </row>
    <row r="166" spans="2:11" s="601" customFormat="1" x14ac:dyDescent="0.2">
      <c r="B166" s="602"/>
      <c r="C166" s="611"/>
      <c r="D166" s="602"/>
      <c r="F166" s="611"/>
      <c r="G166" s="606"/>
      <c r="K166" s="607"/>
    </row>
    <row r="167" spans="2:11" s="601" customFormat="1" x14ac:dyDescent="0.2">
      <c r="B167" s="602"/>
      <c r="C167" s="611"/>
      <c r="D167" s="611"/>
      <c r="E167" s="602"/>
      <c r="F167" s="611"/>
      <c r="G167" s="606"/>
      <c r="K167" s="607"/>
    </row>
    <row r="168" spans="2:11" s="601" customFormat="1" x14ac:dyDescent="0.2">
      <c r="B168" s="602"/>
      <c r="C168" s="603"/>
      <c r="D168" s="602"/>
      <c r="E168" s="604"/>
      <c r="F168" s="605"/>
      <c r="G168" s="606"/>
      <c r="K168" s="607"/>
    </row>
    <row r="169" spans="2:11" s="601" customFormat="1" x14ac:dyDescent="0.2">
      <c r="B169" s="602"/>
      <c r="C169" s="603"/>
      <c r="D169" s="602"/>
      <c r="E169" s="604"/>
      <c r="F169" s="605"/>
      <c r="G169" s="606"/>
      <c r="K169" s="607"/>
    </row>
    <row r="170" spans="2:11" s="601" customFormat="1" x14ac:dyDescent="0.2">
      <c r="B170" s="602"/>
      <c r="C170" s="603"/>
      <c r="D170" s="602"/>
      <c r="E170" s="604"/>
      <c r="F170" s="605"/>
      <c r="G170" s="606"/>
      <c r="K170" s="607"/>
    </row>
    <row r="171" spans="2:11" s="601" customFormat="1" x14ac:dyDescent="0.2">
      <c r="B171" s="602"/>
      <c r="C171" s="603"/>
      <c r="D171" s="602"/>
      <c r="E171" s="604"/>
      <c r="F171" s="605"/>
      <c r="G171" s="606"/>
      <c r="K171" s="607"/>
    </row>
    <row r="172" spans="2:11" s="601" customFormat="1" x14ac:dyDescent="0.2">
      <c r="B172" s="602"/>
      <c r="C172" s="603"/>
      <c r="D172" s="602"/>
      <c r="E172" s="604"/>
      <c r="F172" s="605"/>
      <c r="G172" s="606"/>
      <c r="K172" s="607"/>
    </row>
    <row r="173" spans="2:11" s="601" customFormat="1" x14ac:dyDescent="0.2">
      <c r="B173" s="602"/>
      <c r="C173" s="603"/>
      <c r="D173" s="602"/>
      <c r="E173" s="604"/>
      <c r="F173" s="605"/>
      <c r="G173" s="606"/>
      <c r="K173" s="607"/>
    </row>
    <row r="174" spans="2:11" s="601" customFormat="1" x14ac:dyDescent="0.2">
      <c r="B174" s="602"/>
      <c r="C174" s="603"/>
      <c r="D174" s="602"/>
      <c r="E174" s="604"/>
      <c r="F174" s="605"/>
      <c r="G174" s="606"/>
      <c r="K174" s="607"/>
    </row>
    <row r="175" spans="2:11" s="601" customFormat="1" x14ac:dyDescent="0.2">
      <c r="B175" s="602"/>
      <c r="C175" s="603"/>
      <c r="D175" s="602"/>
      <c r="E175" s="604"/>
      <c r="F175" s="605"/>
      <c r="G175" s="606"/>
      <c r="K175" s="607"/>
    </row>
    <row r="176" spans="2:11" s="601" customFormat="1" x14ac:dyDescent="0.2">
      <c r="B176" s="602"/>
      <c r="C176" s="603"/>
      <c r="D176" s="602"/>
      <c r="E176" s="604"/>
      <c r="F176" s="605"/>
      <c r="G176" s="606"/>
      <c r="K176" s="607"/>
    </row>
    <row r="177" spans="2:11" s="601" customFormat="1" x14ac:dyDescent="0.2">
      <c r="B177" s="602"/>
      <c r="C177" s="602"/>
      <c r="D177" s="602"/>
      <c r="G177" s="606"/>
      <c r="K177" s="607"/>
    </row>
    <row r="178" spans="2:11" s="601" customFormat="1" x14ac:dyDescent="0.2">
      <c r="B178" s="602"/>
      <c r="C178" s="602"/>
      <c r="D178" s="602"/>
      <c r="F178" s="608"/>
      <c r="G178" s="606"/>
      <c r="K178" s="607"/>
    </row>
    <row r="179" spans="2:11" s="601" customFormat="1" x14ac:dyDescent="0.2">
      <c r="B179" s="602"/>
      <c r="C179" s="602"/>
      <c r="D179" s="602"/>
      <c r="E179" s="602"/>
      <c r="F179" s="609"/>
      <c r="G179" s="606"/>
      <c r="K179" s="607"/>
    </row>
    <row r="180" spans="2:11" s="601" customFormat="1" x14ac:dyDescent="0.2">
      <c r="B180" s="602"/>
      <c r="C180" s="602"/>
      <c r="D180" s="602"/>
      <c r="E180" s="602"/>
      <c r="F180" s="609"/>
      <c r="G180" s="606"/>
      <c r="K180" s="607"/>
    </row>
    <row r="181" spans="2:11" s="601" customFormat="1" x14ac:dyDescent="0.2">
      <c r="B181" s="602"/>
      <c r="C181" s="611"/>
      <c r="D181" s="602"/>
      <c r="F181" s="611"/>
      <c r="G181" s="606"/>
      <c r="K181" s="607"/>
    </row>
    <row r="182" spans="2:11" s="601" customFormat="1" x14ac:dyDescent="0.2">
      <c r="B182" s="602"/>
      <c r="C182" s="611"/>
      <c r="D182" s="611"/>
      <c r="E182" s="602"/>
      <c r="F182" s="611"/>
      <c r="G182" s="606"/>
      <c r="K182" s="607"/>
    </row>
    <row r="183" spans="2:11" s="601" customFormat="1" x14ac:dyDescent="0.2">
      <c r="B183" s="602"/>
      <c r="C183" s="603"/>
      <c r="D183" s="602"/>
      <c r="E183" s="604"/>
      <c r="F183" s="605"/>
      <c r="G183" s="606"/>
      <c r="K183" s="607"/>
    </row>
    <row r="184" spans="2:11" s="601" customFormat="1" x14ac:dyDescent="0.2">
      <c r="B184" s="602"/>
      <c r="C184" s="603"/>
      <c r="D184" s="602"/>
      <c r="E184" s="604"/>
      <c r="F184" s="605"/>
      <c r="G184" s="606"/>
      <c r="K184" s="607"/>
    </row>
    <row r="185" spans="2:11" s="601" customFormat="1" x14ac:dyDescent="0.2">
      <c r="B185" s="602"/>
      <c r="C185" s="603"/>
      <c r="D185" s="602"/>
      <c r="E185" s="604"/>
      <c r="F185" s="605"/>
      <c r="G185" s="606"/>
      <c r="K185" s="607"/>
    </row>
    <row r="186" spans="2:11" s="601" customFormat="1" x14ac:dyDescent="0.2">
      <c r="B186" s="602"/>
      <c r="C186" s="603"/>
      <c r="D186" s="602"/>
      <c r="E186" s="604"/>
      <c r="F186" s="605"/>
      <c r="G186" s="606"/>
      <c r="K186" s="607"/>
    </row>
    <row r="187" spans="2:11" s="601" customFormat="1" x14ac:dyDescent="0.2">
      <c r="B187" s="602"/>
      <c r="C187" s="603"/>
      <c r="D187" s="602"/>
      <c r="E187" s="604"/>
      <c r="F187" s="605"/>
      <c r="G187" s="606"/>
      <c r="K187" s="607"/>
    </row>
    <row r="188" spans="2:11" s="601" customFormat="1" x14ac:dyDescent="0.2">
      <c r="B188" s="602"/>
      <c r="C188" s="603"/>
      <c r="D188" s="602"/>
      <c r="E188" s="604"/>
      <c r="F188" s="605"/>
      <c r="G188" s="606"/>
      <c r="K188" s="607"/>
    </row>
    <row r="189" spans="2:11" s="601" customFormat="1" x14ac:dyDescent="0.2">
      <c r="B189" s="602"/>
      <c r="C189" s="603"/>
      <c r="D189" s="602"/>
      <c r="E189" s="604"/>
      <c r="F189" s="605"/>
      <c r="G189" s="606"/>
      <c r="K189" s="607"/>
    </row>
    <row r="190" spans="2:11" s="601" customFormat="1" x14ac:dyDescent="0.2">
      <c r="B190" s="602"/>
      <c r="C190" s="603"/>
      <c r="D190" s="602"/>
      <c r="E190" s="604"/>
      <c r="F190" s="605"/>
      <c r="G190" s="606"/>
      <c r="K190" s="607"/>
    </row>
    <row r="191" spans="2:11" s="601" customFormat="1" x14ac:dyDescent="0.2">
      <c r="B191" s="602"/>
      <c r="C191" s="603"/>
      <c r="D191" s="602"/>
      <c r="E191" s="604"/>
      <c r="F191" s="605"/>
      <c r="G191" s="606"/>
      <c r="K191" s="607"/>
    </row>
    <row r="192" spans="2:11" s="601" customFormat="1" x14ac:dyDescent="0.2">
      <c r="B192" s="602"/>
      <c r="C192" s="602"/>
      <c r="D192" s="602"/>
      <c r="G192" s="606"/>
      <c r="K192" s="607"/>
    </row>
    <row r="193" spans="2:11" s="601" customFormat="1" x14ac:dyDescent="0.2">
      <c r="B193" s="602"/>
      <c r="C193" s="602"/>
      <c r="D193" s="602"/>
      <c r="F193" s="608"/>
      <c r="G193" s="606"/>
      <c r="K193" s="607"/>
    </row>
    <row r="194" spans="2:11" s="601" customFormat="1" x14ac:dyDescent="0.2">
      <c r="B194" s="602"/>
      <c r="C194" s="602"/>
      <c r="D194" s="602"/>
      <c r="E194" s="602"/>
      <c r="F194" s="609"/>
      <c r="G194" s="606"/>
      <c r="K194" s="607"/>
    </row>
    <row r="195" spans="2:11" s="601" customFormat="1" x14ac:dyDescent="0.2">
      <c r="B195" s="602"/>
      <c r="C195" s="602"/>
      <c r="D195" s="602"/>
      <c r="E195" s="602"/>
      <c r="F195" s="609"/>
      <c r="G195" s="606"/>
      <c r="K195" s="607"/>
    </row>
    <row r="196" spans="2:11" s="601" customFormat="1" x14ac:dyDescent="0.2">
      <c r="B196" s="602"/>
      <c r="C196" s="611"/>
      <c r="D196" s="602"/>
      <c r="F196" s="611"/>
      <c r="G196" s="606"/>
      <c r="K196" s="607"/>
    </row>
    <row r="197" spans="2:11" s="601" customFormat="1" x14ac:dyDescent="0.2">
      <c r="B197" s="602"/>
      <c r="C197" s="611"/>
      <c r="D197" s="611"/>
      <c r="E197" s="602"/>
      <c r="F197" s="611"/>
      <c r="G197" s="606"/>
      <c r="K197" s="607"/>
    </row>
    <row r="198" spans="2:11" s="601" customFormat="1" x14ac:dyDescent="0.2">
      <c r="B198" s="602"/>
      <c r="C198" s="603"/>
      <c r="D198" s="602"/>
      <c r="E198" s="604"/>
      <c r="F198" s="605"/>
      <c r="G198" s="606"/>
      <c r="K198" s="607"/>
    </row>
    <row r="199" spans="2:11" s="601" customFormat="1" x14ac:dyDescent="0.2">
      <c r="B199" s="602"/>
      <c r="C199" s="603"/>
      <c r="D199" s="602"/>
      <c r="E199" s="604"/>
      <c r="F199" s="605"/>
      <c r="G199" s="606"/>
      <c r="K199" s="607"/>
    </row>
    <row r="200" spans="2:11" s="601" customFormat="1" x14ac:dyDescent="0.2">
      <c r="B200" s="602"/>
      <c r="C200" s="603"/>
      <c r="D200" s="602"/>
      <c r="E200" s="604"/>
      <c r="F200" s="605"/>
      <c r="G200" s="606"/>
      <c r="K200" s="607"/>
    </row>
    <row r="201" spans="2:11" s="601" customFormat="1" x14ac:dyDescent="0.2">
      <c r="B201" s="602"/>
      <c r="C201" s="603"/>
      <c r="D201" s="602"/>
      <c r="E201" s="604"/>
      <c r="F201" s="605"/>
      <c r="G201" s="606"/>
      <c r="K201" s="607"/>
    </row>
    <row r="202" spans="2:11" s="601" customFormat="1" x14ac:dyDescent="0.2">
      <c r="B202" s="602"/>
      <c r="C202" s="603"/>
      <c r="D202" s="602"/>
      <c r="E202" s="604"/>
      <c r="F202" s="605"/>
      <c r="G202" s="606"/>
      <c r="K202" s="607"/>
    </row>
    <row r="203" spans="2:11" s="601" customFormat="1" x14ac:dyDescent="0.2">
      <c r="B203" s="602"/>
      <c r="C203" s="603"/>
      <c r="D203" s="602"/>
      <c r="E203" s="604"/>
      <c r="F203" s="605"/>
      <c r="G203" s="606"/>
      <c r="K203" s="607"/>
    </row>
    <row r="204" spans="2:11" s="601" customFormat="1" x14ac:dyDescent="0.2">
      <c r="B204" s="602"/>
      <c r="C204" s="603"/>
      <c r="D204" s="602"/>
      <c r="E204" s="604"/>
      <c r="F204" s="605"/>
      <c r="G204" s="606"/>
      <c r="K204" s="607"/>
    </row>
    <row r="205" spans="2:11" s="601" customFormat="1" x14ac:dyDescent="0.2">
      <c r="B205" s="602"/>
      <c r="C205" s="603"/>
      <c r="D205" s="602"/>
      <c r="E205" s="604"/>
      <c r="F205" s="605"/>
      <c r="G205" s="606"/>
      <c r="K205" s="607"/>
    </row>
    <row r="206" spans="2:11" s="601" customFormat="1" x14ac:dyDescent="0.2">
      <c r="B206" s="602"/>
      <c r="C206" s="603"/>
      <c r="D206" s="602"/>
      <c r="E206" s="604"/>
      <c r="F206" s="605"/>
      <c r="G206" s="606"/>
      <c r="K206" s="607"/>
    </row>
    <row r="207" spans="2:11" s="601" customFormat="1" x14ac:dyDescent="0.2">
      <c r="B207" s="602"/>
      <c r="C207" s="602"/>
      <c r="D207" s="602"/>
      <c r="G207" s="606"/>
      <c r="K207" s="607"/>
    </row>
    <row r="208" spans="2:11" s="601" customFormat="1" x14ac:dyDescent="0.2">
      <c r="B208" s="602"/>
      <c r="C208" s="602"/>
      <c r="D208" s="602"/>
      <c r="F208" s="608"/>
      <c r="G208" s="606"/>
      <c r="K208" s="607"/>
    </row>
    <row r="209" spans="2:11" s="601" customFormat="1" x14ac:dyDescent="0.2">
      <c r="B209" s="602"/>
      <c r="C209" s="602"/>
      <c r="D209" s="602"/>
      <c r="E209" s="602"/>
      <c r="F209" s="609"/>
      <c r="G209" s="606"/>
      <c r="K209" s="607"/>
    </row>
    <row r="210" spans="2:11" s="601" customFormat="1" x14ac:dyDescent="0.2">
      <c r="B210" s="602"/>
      <c r="C210" s="602"/>
      <c r="D210" s="602"/>
      <c r="E210" s="602"/>
      <c r="F210" s="609"/>
      <c r="G210" s="606"/>
      <c r="K210" s="607"/>
    </row>
    <row r="211" spans="2:11" s="601" customFormat="1" x14ac:dyDescent="0.2">
      <c r="B211" s="602"/>
      <c r="C211" s="611"/>
      <c r="D211" s="602"/>
      <c r="F211" s="611"/>
      <c r="G211" s="606"/>
      <c r="K211" s="607"/>
    </row>
    <row r="212" spans="2:11" s="601" customFormat="1" x14ac:dyDescent="0.2">
      <c r="B212" s="602"/>
      <c r="C212" s="611"/>
      <c r="D212" s="611"/>
      <c r="E212" s="602"/>
      <c r="F212" s="611"/>
      <c r="G212" s="606"/>
      <c r="K212" s="607"/>
    </row>
    <row r="213" spans="2:11" s="601" customFormat="1" x14ac:dyDescent="0.2">
      <c r="B213" s="602"/>
      <c r="C213" s="603"/>
      <c r="D213" s="602"/>
      <c r="E213" s="604"/>
      <c r="F213" s="605"/>
      <c r="G213" s="606"/>
      <c r="K213" s="607"/>
    </row>
    <row r="214" spans="2:11" s="601" customFormat="1" x14ac:dyDescent="0.2">
      <c r="B214" s="602"/>
      <c r="C214" s="603"/>
      <c r="D214" s="602"/>
      <c r="E214" s="604"/>
      <c r="F214" s="605"/>
      <c r="G214" s="606"/>
      <c r="K214" s="607"/>
    </row>
    <row r="215" spans="2:11" s="601" customFormat="1" x14ac:dyDescent="0.2">
      <c r="B215" s="602"/>
      <c r="C215" s="603"/>
      <c r="D215" s="602"/>
      <c r="E215" s="604"/>
      <c r="F215" s="605"/>
      <c r="G215" s="606"/>
      <c r="K215" s="607"/>
    </row>
    <row r="216" spans="2:11" s="601" customFormat="1" x14ac:dyDescent="0.2">
      <c r="B216" s="602"/>
      <c r="C216" s="603"/>
      <c r="D216" s="602"/>
      <c r="E216" s="604"/>
      <c r="F216" s="605"/>
      <c r="G216" s="606"/>
      <c r="K216" s="607"/>
    </row>
    <row r="217" spans="2:11" s="601" customFormat="1" x14ac:dyDescent="0.2">
      <c r="B217" s="602"/>
      <c r="C217" s="603"/>
      <c r="D217" s="602"/>
      <c r="E217" s="604"/>
      <c r="F217" s="605"/>
      <c r="G217" s="606"/>
      <c r="K217" s="607"/>
    </row>
    <row r="218" spans="2:11" s="601" customFormat="1" x14ac:dyDescent="0.2">
      <c r="B218" s="602"/>
      <c r="C218" s="603"/>
      <c r="D218" s="602"/>
      <c r="E218" s="604"/>
      <c r="F218" s="605"/>
      <c r="G218" s="606"/>
      <c r="K218" s="607"/>
    </row>
    <row r="219" spans="2:11" s="601" customFormat="1" x14ac:dyDescent="0.2">
      <c r="B219" s="602"/>
      <c r="C219" s="603"/>
      <c r="D219" s="602"/>
      <c r="E219" s="604"/>
      <c r="F219" s="605"/>
      <c r="G219" s="606"/>
      <c r="K219" s="607"/>
    </row>
    <row r="220" spans="2:11" s="601" customFormat="1" x14ac:dyDescent="0.2">
      <c r="B220" s="602"/>
      <c r="C220" s="603"/>
      <c r="D220" s="602"/>
      <c r="E220" s="604"/>
      <c r="F220" s="605"/>
      <c r="G220" s="606"/>
      <c r="K220" s="607"/>
    </row>
    <row r="221" spans="2:11" s="601" customFormat="1" x14ac:dyDescent="0.2">
      <c r="B221" s="602"/>
      <c r="C221" s="603"/>
      <c r="D221" s="602"/>
      <c r="E221" s="604"/>
      <c r="F221" s="605"/>
      <c r="G221" s="606"/>
      <c r="K221" s="607"/>
    </row>
    <row r="222" spans="2:11" s="601" customFormat="1" x14ac:dyDescent="0.2">
      <c r="B222" s="602"/>
      <c r="C222" s="602"/>
      <c r="D222" s="602"/>
      <c r="G222" s="606"/>
      <c r="K222" s="607"/>
    </row>
    <row r="223" spans="2:11" s="601" customFormat="1" x14ac:dyDescent="0.2">
      <c r="B223" s="602"/>
      <c r="C223" s="602"/>
      <c r="D223" s="602"/>
      <c r="F223" s="608"/>
      <c r="G223" s="606"/>
      <c r="K223" s="607"/>
    </row>
    <row r="224" spans="2:11" s="601" customFormat="1" x14ac:dyDescent="0.2">
      <c r="B224" s="602"/>
      <c r="C224" s="602"/>
      <c r="D224" s="602"/>
      <c r="E224" s="602"/>
      <c r="F224" s="609"/>
      <c r="G224" s="606"/>
      <c r="K224" s="607"/>
    </row>
    <row r="225" spans="2:11" s="601" customFormat="1" x14ac:dyDescent="0.2">
      <c r="B225" s="602"/>
      <c r="C225" s="602"/>
      <c r="D225" s="602"/>
      <c r="E225" s="602"/>
      <c r="F225" s="609"/>
      <c r="G225" s="606"/>
      <c r="K225" s="607"/>
    </row>
    <row r="226" spans="2:11" s="601" customFormat="1" x14ac:dyDescent="0.2">
      <c r="B226" s="602"/>
      <c r="C226" s="611"/>
      <c r="D226" s="602"/>
      <c r="F226" s="611"/>
      <c r="G226" s="606"/>
      <c r="K226" s="607"/>
    </row>
    <row r="227" spans="2:11" s="601" customFormat="1" x14ac:dyDescent="0.2">
      <c r="B227" s="602"/>
      <c r="C227" s="611"/>
      <c r="D227" s="611"/>
      <c r="E227" s="602"/>
      <c r="F227" s="611"/>
      <c r="G227" s="606"/>
      <c r="K227" s="607"/>
    </row>
    <row r="228" spans="2:11" s="601" customFormat="1" x14ac:dyDescent="0.2">
      <c r="B228" s="602"/>
      <c r="C228" s="603"/>
      <c r="D228" s="602"/>
      <c r="E228" s="604"/>
      <c r="F228" s="605"/>
      <c r="G228" s="606"/>
      <c r="K228" s="607"/>
    </row>
    <row r="229" spans="2:11" s="601" customFormat="1" x14ac:dyDescent="0.2">
      <c r="B229" s="602"/>
      <c r="C229" s="603"/>
      <c r="D229" s="602"/>
      <c r="E229" s="604"/>
      <c r="F229" s="605"/>
      <c r="G229" s="606"/>
      <c r="K229" s="607"/>
    </row>
    <row r="230" spans="2:11" s="601" customFormat="1" x14ac:dyDescent="0.2">
      <c r="B230" s="602"/>
      <c r="C230" s="603"/>
      <c r="D230" s="602"/>
      <c r="E230" s="604"/>
      <c r="F230" s="605"/>
      <c r="G230" s="606"/>
      <c r="K230" s="607"/>
    </row>
    <row r="231" spans="2:11" s="601" customFormat="1" x14ac:dyDescent="0.2">
      <c r="B231" s="602"/>
      <c r="C231" s="603"/>
      <c r="D231" s="602"/>
      <c r="E231" s="604"/>
      <c r="F231" s="605"/>
      <c r="G231" s="606"/>
      <c r="K231" s="607"/>
    </row>
    <row r="232" spans="2:11" s="601" customFormat="1" x14ac:dyDescent="0.2">
      <c r="B232" s="602"/>
      <c r="C232" s="603"/>
      <c r="D232" s="602"/>
      <c r="E232" s="604"/>
      <c r="F232" s="605"/>
      <c r="G232" s="606"/>
      <c r="K232" s="607"/>
    </row>
    <row r="233" spans="2:11" s="601" customFormat="1" x14ac:dyDescent="0.2">
      <c r="B233" s="602"/>
      <c r="C233" s="603"/>
      <c r="D233" s="602"/>
      <c r="E233" s="604"/>
      <c r="F233" s="605"/>
      <c r="G233" s="606"/>
      <c r="K233" s="607"/>
    </row>
    <row r="234" spans="2:11" s="601" customFormat="1" x14ac:dyDescent="0.2">
      <c r="B234" s="602"/>
      <c r="C234" s="603"/>
      <c r="D234" s="602"/>
      <c r="E234" s="604"/>
      <c r="F234" s="605"/>
      <c r="G234" s="606"/>
      <c r="K234" s="607"/>
    </row>
    <row r="235" spans="2:11" s="601" customFormat="1" x14ac:dyDescent="0.2">
      <c r="B235" s="602"/>
      <c r="C235" s="603"/>
      <c r="D235" s="602"/>
      <c r="E235" s="604"/>
      <c r="F235" s="605"/>
      <c r="G235" s="606"/>
      <c r="K235" s="607"/>
    </row>
    <row r="236" spans="2:11" s="601" customFormat="1" x14ac:dyDescent="0.2">
      <c r="B236" s="602"/>
      <c r="C236" s="603"/>
      <c r="D236" s="602"/>
      <c r="E236" s="604"/>
      <c r="F236" s="605"/>
      <c r="G236" s="606"/>
      <c r="K236" s="607"/>
    </row>
    <row r="237" spans="2:11" s="601" customFormat="1" x14ac:dyDescent="0.2">
      <c r="B237" s="602"/>
      <c r="C237" s="602"/>
      <c r="D237" s="602"/>
      <c r="G237" s="606"/>
      <c r="K237" s="607"/>
    </row>
  </sheetData>
  <sheetProtection algorithmName="SHA-512" hashValue="r28nuQX/Hpwc4JST52h0zLxtbLQTF/YXo1V1hOQUN64CCE3FFKLFgXb10RX9r0ngRJA9aucnbhF5+l7x023nyw==" saltValue="n89TlbaykMxIgJiJavkHFw==" spinCount="100000" sheet="1" objects="1" scenarios="1"/>
  <customSheetViews>
    <customSheetView guid="{FF7014B8-726F-4A88-B434-EC34DD9149F9}" showGridLines="0" fitToPage="1">
      <pane xSplit="1" ySplit="6" topLeftCell="B7" activePane="bottomRight" state="frozen"/>
      <selection pane="bottomRight" activeCell="D5" sqref="D5"/>
      <rowBreaks count="2" manualBreakCount="2">
        <brk id="52" max="16383" man="1"/>
        <brk id="97" max="16383" man="1"/>
      </rowBreaks>
      <pageMargins left="0.78740157480314965" right="0.78740157480314965" top="0.98425196850393704" bottom="0.98425196850393704" header="0.51181102362204722" footer="0.51181102362204722"/>
      <pageSetup paperSize="9" scale="71" fitToHeight="6" orientation="portrait" r:id="rId1"/>
      <headerFooter alignWithMargins="0">
        <oddHeader>&amp;L &amp;A, Seite &amp;P von &amp;N&amp;R&amp;D</oddHeader>
      </headerFooter>
    </customSheetView>
    <customSheetView guid="{AB984B78-CF90-47D3-BD7F-5805A1C1409B}" showPageBreaks="1" showGridLines="0">
      <selection activeCell="D5" sqref="D5"/>
      <rowBreaks count="2" manualBreakCount="2">
        <brk id="58" max="16383" man="1"/>
        <brk id="109" max="16383" man="1"/>
      </rowBreaks>
      <pageMargins left="0.78740157499999996" right="0.78740157499999996" top="0.984251969" bottom="0.984251969" header="0.4921259845" footer="0.4921259845"/>
      <pageSetup paperSize="9" scale="58" fitToHeight="50" orientation="portrait" r:id="rId2"/>
      <headerFooter alignWithMargins="0">
        <oddHeader>&amp;L &amp;A, Seite &amp;P von &amp;N&amp;R&amp;D</oddHeader>
      </headerFooter>
    </customSheetView>
  </customSheetViews>
  <mergeCells count="11">
    <mergeCell ref="B3:C3"/>
    <mergeCell ref="B4:C4"/>
    <mergeCell ref="B5:C5"/>
    <mergeCell ref="H3:J5"/>
    <mergeCell ref="H6:J6"/>
    <mergeCell ref="B6:C6"/>
    <mergeCell ref="J8:J9"/>
    <mergeCell ref="B8:B9"/>
    <mergeCell ref="C8:C9"/>
    <mergeCell ref="D8:D9"/>
    <mergeCell ref="E8:E9"/>
  </mergeCells>
  <phoneticPr fontId="8" type="noConversion"/>
  <dataValidations count="1">
    <dataValidation type="list" allowBlank="1" showInputMessage="1" showErrorMessage="1" sqref="D11:D19" xr:uid="{804556C1-E18B-41BD-B899-B6B6DA51C591}">
      <formula1>"Bitte wählen,HöS,HöS/HS,HS,HS/MS,MS,MS/NS,NS"</formula1>
    </dataValidation>
  </dataValidations>
  <pageMargins left="0.78740157499999996" right="0.78740157499999996" top="0.984251969" bottom="0.984251969" header="0.4921259845" footer="0.4921259845"/>
  <pageSetup paperSize="9" scale="55" fitToHeight="50" orientation="portrait" r:id="rId3"/>
  <headerFooter alignWithMargins="0">
    <oddHeader>&amp;L &amp;A, Seite &amp;P von &amp;N&amp;R&amp;D</oddHeader>
  </headerFooter>
  <rowBreaks count="2" manualBreakCount="2">
    <brk id="39" max="16383" man="1"/>
    <brk id="171" max="7" man="1"/>
  </rowBreaks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383C637-D77F-4423-88C5-4A6E0B5C3FC8}">
          <x14:formula1>
            <xm:f>Listen!$B$2:$B$8</xm:f>
          </x14:formula1>
          <xm:sqref>D10</xm:sqref>
        </x14:dataValidation>
        <x14:dataValidation type="list" allowBlank="1" showInputMessage="1" xr:uid="{00000000-0002-0000-0B00-000001000000}">
          <x14:formula1>
            <xm:f>Listen!#REF!</xm:f>
          </x14:formula1>
          <xm:sqref>C208:D208 C223:D223 C28:D28 C43:D43 C58:D58 C73:D73 C88:D88 C103:D103 C118:D118 C133:D133 C148:D148 C163:D163 C178:D178 C193:D193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9">
    <tabColor indexed="43"/>
    <pageSetUpPr fitToPage="1"/>
  </sheetPr>
  <dimension ref="B1:U172"/>
  <sheetViews>
    <sheetView showGridLines="0" zoomScale="85" zoomScaleNormal="85" workbookViewId="0">
      <selection activeCell="D5" sqref="D5"/>
    </sheetView>
  </sheetViews>
  <sheetFormatPr baseColWidth="10" defaultRowHeight="12.75" x14ac:dyDescent="0.2"/>
  <cols>
    <col min="1" max="1" width="2.7109375" style="467" customWidth="1"/>
    <col min="2" max="2" width="44.140625" style="467" customWidth="1"/>
    <col min="3" max="4" width="17.7109375" style="467" customWidth="1"/>
    <col min="5" max="5" width="21.28515625" style="467" customWidth="1"/>
    <col min="6" max="12" width="17.7109375" style="467" customWidth="1"/>
    <col min="13" max="13" width="17.5703125" style="467" customWidth="1"/>
    <col min="14" max="14" width="17.7109375" style="467" customWidth="1"/>
    <col min="15" max="15" width="13.7109375" style="467" customWidth="1"/>
    <col min="16" max="17" width="17.7109375" style="467" customWidth="1"/>
    <col min="18" max="18" width="13.7109375" style="467" customWidth="1"/>
    <col min="19" max="21" width="17.7109375" style="467" customWidth="1"/>
    <col min="22" max="22" width="2.7109375" style="467" customWidth="1"/>
    <col min="23" max="16384" width="11.42578125" style="467"/>
  </cols>
  <sheetData>
    <row r="1" spans="2:11" ht="30" customHeight="1" x14ac:dyDescent="0.2">
      <c r="B1" s="613" t="str">
        <f>"B3. Vergütung für dezentrale Einspeisungen nach § 18 StromNEV inkl. vermiedene Netzentgelte nach EEG des Jahres "&amp; 'A. Allgemeine Informationen'!D17</f>
        <v>B3. Vergütung für dezentrale Einspeisungen nach § 18 StromNEV inkl. vermiedene Netzentgelte nach EEG des Jahres 2025</v>
      </c>
    </row>
    <row r="2" spans="2:11" ht="12" customHeight="1" thickBot="1" x14ac:dyDescent="0.25">
      <c r="B2" s="614"/>
      <c r="C2" s="614"/>
      <c r="D2" s="614"/>
    </row>
    <row r="3" spans="2:11" ht="36" customHeight="1" thickBot="1" x14ac:dyDescent="0.25">
      <c r="B3" s="615"/>
      <c r="C3" s="616"/>
      <c r="D3" s="617" t="s">
        <v>34</v>
      </c>
    </row>
    <row r="4" spans="2:11" ht="15" customHeight="1" x14ac:dyDescent="0.2">
      <c r="B4" s="618" t="s">
        <v>32</v>
      </c>
      <c r="C4" s="619"/>
      <c r="D4" s="620">
        <f>I65</f>
        <v>0</v>
      </c>
      <c r="E4" s="621"/>
      <c r="F4" s="622" t="str">
        <f>"Gebuchter Jahresaufwand für vermiedene Netzentgelte gem. handelsrechtlichem Jahresabschluss " &amp; 'A. Allgemeine Informationen'!$D$17 &amp;" [EUR]:"</f>
        <v>Gebuchter Jahresaufwand für vermiedene Netzentgelte gem. handelsrechtlichem Jahresabschluss 2025 [EUR]:</v>
      </c>
      <c r="G4" s="623"/>
      <c r="H4" s="623"/>
      <c r="I4" s="540"/>
    </row>
    <row r="5" spans="2:11" ht="15" customHeight="1" thickBot="1" x14ac:dyDescent="0.25">
      <c r="B5" s="624" t="s">
        <v>283</v>
      </c>
      <c r="C5" s="625"/>
      <c r="D5" s="720"/>
      <c r="F5" s="626"/>
      <c r="G5" s="627"/>
      <c r="H5" s="627"/>
      <c r="I5" s="541"/>
    </row>
    <row r="6" spans="2:11" ht="15" customHeight="1" thickBot="1" x14ac:dyDescent="0.25">
      <c r="B6" s="628" t="s">
        <v>266</v>
      </c>
      <c r="C6" s="629"/>
      <c r="D6" s="578">
        <f>D4-D5</f>
        <v>0</v>
      </c>
      <c r="F6" s="630"/>
      <c r="G6" s="630"/>
      <c r="H6" s="630"/>
      <c r="I6" s="631"/>
    </row>
    <row r="7" spans="2:11" ht="22.5" customHeight="1" thickBot="1" x14ac:dyDescent="0.25">
      <c r="E7" s="632"/>
      <c r="F7" s="632"/>
      <c r="G7" s="633"/>
      <c r="H7" s="634"/>
      <c r="I7" s="633"/>
      <c r="J7" s="635"/>
      <c r="K7" s="636"/>
    </row>
    <row r="8" spans="2:11" ht="18" customHeight="1" x14ac:dyDescent="0.2">
      <c r="B8" s="637" t="s">
        <v>96</v>
      </c>
      <c r="C8" s="638"/>
      <c r="D8" s="639"/>
      <c r="E8" s="640"/>
      <c r="F8" s="640"/>
      <c r="G8" s="641"/>
      <c r="H8" s="642"/>
      <c r="I8" s="643"/>
      <c r="J8" s="635"/>
      <c r="K8" s="636"/>
    </row>
    <row r="9" spans="2:11" ht="159.75" customHeight="1" x14ac:dyDescent="0.2">
      <c r="B9" s="644" t="s">
        <v>97</v>
      </c>
      <c r="C9" s="645" t="s">
        <v>41</v>
      </c>
      <c r="D9" s="645" t="s">
        <v>42</v>
      </c>
      <c r="E9" s="645" t="str">
        <f>"Vermeidungs-"&amp;CHAR(10)&amp;"leistung für das Kalenderjahr "&amp; 'A. Allgemeine Informationen'!D17 &amp;CHAR(10)&amp;"[kW]"</f>
        <v>Vermeidungs-
leistung für das Kalenderjahr 2025
[kW]</v>
      </c>
      <c r="F9" s="645" t="str">
        <f>"Vermeidungs-"&amp;CHAR(10)&amp;"arbeit für das Kalenderjahr "&amp; 'A. Allgemeine Informationen'!D17 &amp;CHAR(10)&amp;"[kWh]"</f>
        <v>Vermeidungs-
arbeit für das Kalenderjahr 2025
[kWh]</v>
      </c>
      <c r="G9" s="646" t="str">
        <f>"Vergütung für die Vermeidungs-"&amp;CHAR(10)&amp;"leistung des Jahres "&amp;'A. Allgemeine Informationen'!D17&amp;CHAR(10)&amp;"[EUR]"</f>
        <v>Vergütung für die Vermeidungs-
leistung des Jahres 2025
[EUR]</v>
      </c>
      <c r="H9" s="646" t="str">
        <f>"Vergütung für die Vermeidungs-"&amp;CHAR(10)&amp;"arbeit des Jahres "&amp;'A. Allgemeine Informationen'!D17&amp;CHAR(10)&amp;"[EUR]"</f>
        <v>Vergütung für die Vermeidungs-
arbeit des Jahres 2025
[EUR]</v>
      </c>
      <c r="I9" s="647" t="str">
        <f>"Vergütung für dezentrale Einspeisungen  im Sinne von §18 StromNEV, § 57 Abs. 3 des EEG und § 4 Abs. 3 des KWK-G für das Jahr "&amp;'A. Allgemeine Informationen'!D17&amp;CHAR(10)&amp;"[EUR]"</f>
        <v>Vergütung für dezentrale Einspeisungen  im Sinne von §18 StromNEV, § 57 Abs. 3 des EEG und § 4 Abs. 3 des KWK-G für das Jahr 2025
[EUR]</v>
      </c>
    </row>
    <row r="10" spans="2:11" ht="15" customHeight="1" x14ac:dyDescent="0.2">
      <c r="B10" s="648" t="s">
        <v>2</v>
      </c>
      <c r="C10" s="357"/>
      <c r="D10" s="649"/>
      <c r="E10" s="650"/>
      <c r="F10" s="650"/>
      <c r="G10" s="651"/>
      <c r="H10" s="651"/>
      <c r="I10" s="652"/>
    </row>
    <row r="11" spans="2:11" ht="15" customHeight="1" x14ac:dyDescent="0.2">
      <c r="B11" s="653" t="s">
        <v>36</v>
      </c>
      <c r="C11" s="654"/>
      <c r="D11" s="655"/>
      <c r="E11" s="358"/>
      <c r="F11" s="358"/>
      <c r="G11" s="656"/>
      <c r="H11" s="656"/>
      <c r="I11" s="657"/>
    </row>
    <row r="12" spans="2:11" ht="15" customHeight="1" x14ac:dyDescent="0.2">
      <c r="B12" s="648" t="s">
        <v>37</v>
      </c>
      <c r="C12" s="357"/>
      <c r="D12" s="357"/>
      <c r="E12" s="658"/>
      <c r="F12" s="658"/>
      <c r="G12" s="659"/>
      <c r="H12" s="659"/>
      <c r="I12" s="660"/>
    </row>
    <row r="13" spans="2:11" ht="15" customHeight="1" x14ac:dyDescent="0.2">
      <c r="B13" s="653" t="s">
        <v>152</v>
      </c>
      <c r="C13" s="661"/>
      <c r="D13" s="662"/>
      <c r="E13" s="663">
        <f t="shared" ref="E13:E20" si="0">SUMIFS($F$71:$F$170,$C$71:$C$170,"HöS/HS",$D$71:$D$170,B13)</f>
        <v>0</v>
      </c>
      <c r="F13" s="663">
        <f t="shared" ref="F13:F20" si="1">SUMIFS($G$71:$G$170,$C$71:$C$170,"HöS/HS",$D$71:$D$170,B13)</f>
        <v>0</v>
      </c>
      <c r="G13" s="663">
        <f t="shared" ref="G13:G18" si="2">SUMIFS($P$71:$P$170,$C$71:$C$170,"HöS/HS",$D$71:$D$170,B13)</f>
        <v>0</v>
      </c>
      <c r="H13" s="663">
        <f t="shared" ref="H13:H18" si="3">SUMIFS($S$71:$S$170,$C$71:$C$170,"HöS/HS",$D$71:$D$170,B13)</f>
        <v>0</v>
      </c>
      <c r="I13" s="664">
        <f t="shared" ref="I13:I18" si="4">SUMIFS($U$71:$U$170,$C$71:$C$170,"HöS/HS",$D$71:$D$170,B13)</f>
        <v>0</v>
      </c>
    </row>
    <row r="14" spans="2:11" ht="15" customHeight="1" x14ac:dyDescent="0.2">
      <c r="B14" s="653" t="s">
        <v>153</v>
      </c>
      <c r="C14" s="665"/>
      <c r="D14" s="666"/>
      <c r="E14" s="663">
        <f t="shared" si="0"/>
        <v>0</v>
      </c>
      <c r="F14" s="663">
        <f t="shared" si="1"/>
        <v>0</v>
      </c>
      <c r="G14" s="667"/>
      <c r="H14" s="668"/>
      <c r="I14" s="669"/>
    </row>
    <row r="15" spans="2:11" ht="15" customHeight="1" x14ac:dyDescent="0.2">
      <c r="B15" s="653" t="s">
        <v>154</v>
      </c>
      <c r="C15" s="665"/>
      <c r="D15" s="666"/>
      <c r="E15" s="663">
        <f t="shared" si="0"/>
        <v>0</v>
      </c>
      <c r="F15" s="663">
        <f t="shared" si="1"/>
        <v>0</v>
      </c>
      <c r="G15" s="670"/>
      <c r="H15" s="671"/>
      <c r="I15" s="672"/>
    </row>
    <row r="16" spans="2:11" ht="15" customHeight="1" x14ac:dyDescent="0.2">
      <c r="B16" s="653" t="s">
        <v>155</v>
      </c>
      <c r="C16" s="665"/>
      <c r="D16" s="666"/>
      <c r="E16" s="663">
        <f t="shared" si="0"/>
        <v>0</v>
      </c>
      <c r="F16" s="663">
        <f t="shared" si="1"/>
        <v>0</v>
      </c>
      <c r="G16" s="673">
        <f t="shared" si="2"/>
        <v>0</v>
      </c>
      <c r="H16" s="673">
        <f t="shared" si="3"/>
        <v>0</v>
      </c>
      <c r="I16" s="664">
        <f t="shared" si="4"/>
        <v>0</v>
      </c>
    </row>
    <row r="17" spans="2:9" ht="15" customHeight="1" x14ac:dyDescent="0.2">
      <c r="B17" s="653" t="s">
        <v>156</v>
      </c>
      <c r="C17" s="665"/>
      <c r="D17" s="666"/>
      <c r="E17" s="663">
        <f t="shared" si="0"/>
        <v>0</v>
      </c>
      <c r="F17" s="663">
        <f t="shared" si="1"/>
        <v>0</v>
      </c>
      <c r="G17" s="667"/>
      <c r="H17" s="668"/>
      <c r="I17" s="669"/>
    </row>
    <row r="18" spans="2:9" ht="15" customHeight="1" x14ac:dyDescent="0.2">
      <c r="B18" s="653" t="s">
        <v>157</v>
      </c>
      <c r="C18" s="665"/>
      <c r="D18" s="666"/>
      <c r="E18" s="663">
        <f t="shared" si="0"/>
        <v>0</v>
      </c>
      <c r="F18" s="663">
        <f t="shared" si="1"/>
        <v>0</v>
      </c>
      <c r="G18" s="673">
        <f t="shared" si="2"/>
        <v>0</v>
      </c>
      <c r="H18" s="673">
        <f t="shared" si="3"/>
        <v>0</v>
      </c>
      <c r="I18" s="664">
        <f t="shared" si="4"/>
        <v>0</v>
      </c>
    </row>
    <row r="19" spans="2:9" ht="15" customHeight="1" x14ac:dyDescent="0.2">
      <c r="B19" s="653" t="s">
        <v>158</v>
      </c>
      <c r="C19" s="665"/>
      <c r="D19" s="666"/>
      <c r="E19" s="663">
        <f t="shared" si="0"/>
        <v>0</v>
      </c>
      <c r="F19" s="663">
        <f t="shared" si="1"/>
        <v>0</v>
      </c>
      <c r="G19" s="674"/>
      <c r="H19" s="675"/>
      <c r="I19" s="676"/>
    </row>
    <row r="20" spans="2:9" ht="15" customHeight="1" x14ac:dyDescent="0.2">
      <c r="B20" s="653" t="s">
        <v>36</v>
      </c>
      <c r="C20" s="665"/>
      <c r="D20" s="666"/>
      <c r="E20" s="663">
        <f t="shared" si="0"/>
        <v>0</v>
      </c>
      <c r="F20" s="663">
        <f t="shared" si="1"/>
        <v>0</v>
      </c>
      <c r="G20" s="673">
        <f t="shared" ref="G20" si="5">SUMIFS($P$71:$P$170,$C$71:$C$170,"HöS/HS",$D$71:$D$170,B20)</f>
        <v>0</v>
      </c>
      <c r="H20" s="673">
        <f t="shared" ref="H20" si="6">SUMIFS($S$71:$S$170,$C$71:$C$170,"HöS/HS",$D$71:$D$170,B20)</f>
        <v>0</v>
      </c>
      <c r="I20" s="664">
        <f t="shared" ref="I20" si="7">SUMIFS($U$71:$U$170,$C$71:$C$170,"HöS/HS",$D$71:$D$170,B20)</f>
        <v>0</v>
      </c>
    </row>
    <row r="21" spans="2:9" ht="15" customHeight="1" x14ac:dyDescent="0.2">
      <c r="B21" s="677" t="s">
        <v>3</v>
      </c>
      <c r="C21" s="357"/>
      <c r="D21" s="357"/>
      <c r="E21" s="658"/>
      <c r="F21" s="658"/>
      <c r="G21" s="658"/>
      <c r="H21" s="658"/>
      <c r="I21" s="678"/>
    </row>
    <row r="22" spans="2:9" ht="15" customHeight="1" x14ac:dyDescent="0.2">
      <c r="B22" s="653" t="s">
        <v>152</v>
      </c>
      <c r="C22" s="661"/>
      <c r="D22" s="662"/>
      <c r="E22" s="663">
        <f>SUMIFS($F$71:$F$170,$C$71:$C$170,"HS",$D$71:$D$170,B22)</f>
        <v>0</v>
      </c>
      <c r="F22" s="663">
        <f>SUMIFS($G$71:$G$170,$C$71:$C$170,"HS",$D$71:$D$170,B22)</f>
        <v>0</v>
      </c>
      <c r="G22" s="663">
        <f>SUMIFS($P$71:$P$170,$C$71:$C$170,"HS",$D$71:$D$170,B22)</f>
        <v>0</v>
      </c>
      <c r="H22" s="663">
        <f>SUMIFS($S$71:$S$170,$C$71:$C$170,"HS",$D$71:$D$170,B22)</f>
        <v>0</v>
      </c>
      <c r="I22" s="664">
        <f>SUMIFS($U$71:$U$170,$C$71:$C$170,"HS",$D$71:$D$170,B22)</f>
        <v>0</v>
      </c>
    </row>
    <row r="23" spans="2:9" ht="15" customHeight="1" x14ac:dyDescent="0.2">
      <c r="B23" s="653" t="s">
        <v>153</v>
      </c>
      <c r="C23" s="665"/>
      <c r="D23" s="666"/>
      <c r="E23" s="663">
        <f>SUMIFS($F$71:$F$170,$C$71:$C$170,"HS",$D$71:$D$170,B23)</f>
        <v>0</v>
      </c>
      <c r="F23" s="663">
        <f>SUMIFS($G$71:$G$170,$C$71:$C$170,"HS",$D$71:$D$170,B23)</f>
        <v>0</v>
      </c>
      <c r="G23" s="667"/>
      <c r="H23" s="668"/>
      <c r="I23" s="669"/>
    </row>
    <row r="24" spans="2:9" ht="15" customHeight="1" x14ac:dyDescent="0.2">
      <c r="B24" s="653" t="s">
        <v>154</v>
      </c>
      <c r="C24" s="665"/>
      <c r="D24" s="666"/>
      <c r="E24" s="663">
        <f>SUMIFS($F$71:$F$170,$C$71:$C$170,"HS",$D$71:$D$170,B24)</f>
        <v>0</v>
      </c>
      <c r="F24" s="663">
        <f>SUMIFS($G$71:$G$170,$C$71:$C$170,"HS",$D$71:$D$170,B24)</f>
        <v>0</v>
      </c>
      <c r="G24" s="670"/>
      <c r="H24" s="671"/>
      <c r="I24" s="672"/>
    </row>
    <row r="25" spans="2:9" ht="15" customHeight="1" x14ac:dyDescent="0.2">
      <c r="B25" s="653" t="s">
        <v>155</v>
      </c>
      <c r="C25" s="665"/>
      <c r="D25" s="666"/>
      <c r="E25" s="663">
        <f>SUMIFS($F$71:$F$170,$C$71:$C$170,"HS",$D$71:$D$170,B25)</f>
        <v>0</v>
      </c>
      <c r="F25" s="663">
        <f>SUMIFS($G$71:$G$170,$C$71:$C$170,"HS",$D$71:$D$170,B25)</f>
        <v>0</v>
      </c>
      <c r="G25" s="673">
        <f>SUMIFS($P$71:$P$170,$C$71:$C$170,"HS",$D$71:$D$170,B25)</f>
        <v>0</v>
      </c>
      <c r="H25" s="673">
        <f>SUMIFS($S$71:$S$170,$C$71:$C$170,"HS",$D$71:$D$170,B25)</f>
        <v>0</v>
      </c>
      <c r="I25" s="664">
        <f>SUMIFS($U$71:$U$170,$C$71:$C$170,"HS",$D$71:$D$170,B25)</f>
        <v>0</v>
      </c>
    </row>
    <row r="26" spans="2:9" ht="15" customHeight="1" x14ac:dyDescent="0.2">
      <c r="B26" s="653" t="s">
        <v>156</v>
      </c>
      <c r="C26" s="665"/>
      <c r="D26" s="666"/>
      <c r="E26" s="663">
        <f>SUMIFS($F$71:$F$170,$C$71:$C$170,"HS",$D$71:$D$170,B26)</f>
        <v>0</v>
      </c>
      <c r="F26" s="663">
        <f>SUMIFS($G$71:$G$170,$C$71:$C$170,"HS",$D$71:$D$170,B26)</f>
        <v>0</v>
      </c>
      <c r="G26" s="667"/>
      <c r="H26" s="668"/>
      <c r="I26" s="669"/>
    </row>
    <row r="27" spans="2:9" ht="15" customHeight="1" x14ac:dyDescent="0.2">
      <c r="B27" s="653" t="s">
        <v>157</v>
      </c>
      <c r="C27" s="665"/>
      <c r="D27" s="666"/>
      <c r="E27" s="663">
        <f t="shared" ref="E27:E28" si="8">SUMIFS($F$71:$F$170,$C$71:$C$170,"HS",$D$71:$D$170,B27)</f>
        <v>0</v>
      </c>
      <c r="F27" s="663">
        <f t="shared" ref="F27:F28" si="9">SUMIFS($G$71:$G$170,$C$71:$C$170,"HS",$D$71:$D$170,B27)</f>
        <v>0</v>
      </c>
      <c r="G27" s="673">
        <f>SUMIFS($P$71:$P$170,$C$71:$C$170,"HS",$D$71:$D$170,B27)</f>
        <v>0</v>
      </c>
      <c r="H27" s="673">
        <f>SUMIFS($S$71:$S$170,$C$71:$C$170,"HS",$D$71:$D$170,B27)</f>
        <v>0</v>
      </c>
      <c r="I27" s="664">
        <f>SUMIFS($U$71:$U$170,$C$71:$C$170,"HS",$D$71:$D$170,B27)</f>
        <v>0</v>
      </c>
    </row>
    <row r="28" spans="2:9" ht="15" customHeight="1" x14ac:dyDescent="0.2">
      <c r="B28" s="653" t="s">
        <v>158</v>
      </c>
      <c r="C28" s="665"/>
      <c r="D28" s="666"/>
      <c r="E28" s="663">
        <f t="shared" si="8"/>
        <v>0</v>
      </c>
      <c r="F28" s="663">
        <f t="shared" si="9"/>
        <v>0</v>
      </c>
      <c r="G28" s="674"/>
      <c r="H28" s="675"/>
      <c r="I28" s="676"/>
    </row>
    <row r="29" spans="2:9" ht="15" customHeight="1" x14ac:dyDescent="0.2">
      <c r="B29" s="653" t="s">
        <v>36</v>
      </c>
      <c r="C29" s="665"/>
      <c r="D29" s="666"/>
      <c r="E29" s="679">
        <f>SUMIFS($F$71:$F$170,$C$71:$C$170,"HS",$D$71:$D$170,B29)</f>
        <v>0</v>
      </c>
      <c r="F29" s="679">
        <f>SUMIFS($G$71:$G$170,$C$71:$C$170,"HS",$D$71:$D$170,B29)</f>
        <v>0</v>
      </c>
      <c r="G29" s="663">
        <f>SUMIFS($P$71:$P$170,$C$71:$C$170,"HS",$D$71:$D$170,B29)</f>
        <v>0</v>
      </c>
      <c r="H29" s="663">
        <f>SUMIFS($S$71:$S$170,$C$71:$C$170,"HS",$D$71:$D$170,B29)</f>
        <v>0</v>
      </c>
      <c r="I29" s="680">
        <f>SUMIFS($U$71:$U$170,$C$71:$C$170,"HS",$D$71:$D$170,B29)</f>
        <v>0</v>
      </c>
    </row>
    <row r="30" spans="2:9" ht="15" customHeight="1" x14ac:dyDescent="0.2">
      <c r="B30" s="648" t="s">
        <v>38</v>
      </c>
      <c r="C30" s="357"/>
      <c r="D30" s="357"/>
      <c r="E30" s="658"/>
      <c r="F30" s="658"/>
      <c r="G30" s="658"/>
      <c r="H30" s="658"/>
      <c r="I30" s="678"/>
    </row>
    <row r="31" spans="2:9" ht="15" customHeight="1" x14ac:dyDescent="0.2">
      <c r="B31" s="653" t="s">
        <v>152</v>
      </c>
      <c r="C31" s="661"/>
      <c r="D31" s="662"/>
      <c r="E31" s="663">
        <f>SUMIFS($F$71:$F$170,$C$71:$C$170,"HS/MS",$D$71:$D$170,B31)</f>
        <v>0</v>
      </c>
      <c r="F31" s="663">
        <f>SUMIFS($G$71:$G$170,$C$71:$C$170,"HS/MS",$D$71:$D$170,B31)</f>
        <v>0</v>
      </c>
      <c r="G31" s="663">
        <f>SUMIFS($P$71:$P$170,$C$71:$C$170,"HS/MS",$D$71:$D$170,B31)</f>
        <v>0</v>
      </c>
      <c r="H31" s="663">
        <f>SUMIFS($S$71:$S$170,$C$71:$C$170,"HS/MS",$D$71:$D$170,B31)</f>
        <v>0</v>
      </c>
      <c r="I31" s="664">
        <f>SUMIFS($U$71:$U$170,$C$71:$C$170,"HS/MS",$D$71:$D$170,B31)</f>
        <v>0</v>
      </c>
    </row>
    <row r="32" spans="2:9" ht="15" customHeight="1" x14ac:dyDescent="0.2">
      <c r="B32" s="653" t="s">
        <v>153</v>
      </c>
      <c r="C32" s="665"/>
      <c r="D32" s="666"/>
      <c r="E32" s="663">
        <f>SUMIFS($F$71:$F$170,$C$71:$C$170,"HS/MS",$D$71:$D$170,B32)</f>
        <v>0</v>
      </c>
      <c r="F32" s="663">
        <f>SUMIFS($G$71:$G$170,$C$71:$C$170,"HS/MS",$D$71:$D$170,B32)</f>
        <v>0</v>
      </c>
      <c r="G32" s="667"/>
      <c r="H32" s="668"/>
      <c r="I32" s="669"/>
    </row>
    <row r="33" spans="2:9" ht="15" customHeight="1" x14ac:dyDescent="0.2">
      <c r="B33" s="653" t="s">
        <v>154</v>
      </c>
      <c r="C33" s="665"/>
      <c r="D33" s="666"/>
      <c r="E33" s="663">
        <f>SUMIFS($F$71:$F$170,$C$71:$C$170,"HS/MS",$D$71:$D$170,B33)</f>
        <v>0</v>
      </c>
      <c r="F33" s="663">
        <f>SUMIFS($G$71:$G$170,$C$71:$C$170,"HS/MS",$D$71:$D$170,B33)</f>
        <v>0</v>
      </c>
      <c r="G33" s="670"/>
      <c r="H33" s="671"/>
      <c r="I33" s="672"/>
    </row>
    <row r="34" spans="2:9" ht="15" customHeight="1" x14ac:dyDescent="0.2">
      <c r="B34" s="653" t="s">
        <v>155</v>
      </c>
      <c r="C34" s="665"/>
      <c r="D34" s="666"/>
      <c r="E34" s="663">
        <f>SUMIFS($F$71:$F$170,$C$71:$C$170,"HS/MS",$D$71:$D$170,B34)</f>
        <v>0</v>
      </c>
      <c r="F34" s="663">
        <f>SUMIFS($G$71:$G$170,$C$71:$C$170,"HS/MS",$D$71:$D$170,B34)</f>
        <v>0</v>
      </c>
      <c r="G34" s="673">
        <f>SUMIFS($P$71:$P$170,$C$71:$C$170,"HS/MS",$D$71:$D$170,B34)</f>
        <v>0</v>
      </c>
      <c r="H34" s="673">
        <f>SUMIFS($S$71:$S$170,$C$71:$C$170,"HS/MS",$D$71:$D$170,B34)</f>
        <v>0</v>
      </c>
      <c r="I34" s="664">
        <f>SUMIFS($U$71:$U$170,$C$71:$C$170,"HS/MS",$D$71:$D$170,B34)</f>
        <v>0</v>
      </c>
    </row>
    <row r="35" spans="2:9" ht="15" customHeight="1" x14ac:dyDescent="0.2">
      <c r="B35" s="653" t="s">
        <v>156</v>
      </c>
      <c r="C35" s="665"/>
      <c r="D35" s="666"/>
      <c r="E35" s="663">
        <f>SUMIFS($F$71:$F$170,$C$71:$C$170,"HS/MS",$D$71:$D$170,B35)</f>
        <v>0</v>
      </c>
      <c r="F35" s="663">
        <f>SUMIFS($G$71:$G$170,$C$71:$C$170,"HS/MS",$D$71:$D$170,B35)</f>
        <v>0</v>
      </c>
      <c r="G35" s="667"/>
      <c r="H35" s="668"/>
      <c r="I35" s="669"/>
    </row>
    <row r="36" spans="2:9" ht="15" customHeight="1" x14ac:dyDescent="0.2">
      <c r="B36" s="653" t="s">
        <v>157</v>
      </c>
      <c r="C36" s="665"/>
      <c r="D36" s="666"/>
      <c r="E36" s="663">
        <f t="shared" ref="E36:E37" si="10">SUMIFS($F$71:$F$170,$C$71:$C$170,"HS/MS",$D$71:$D$170,B36)</f>
        <v>0</v>
      </c>
      <c r="F36" s="663">
        <f t="shared" ref="F36:F37" si="11">SUMIFS($G$71:$G$170,$C$71:$C$170,"HS/MS",$D$71:$D$170,B36)</f>
        <v>0</v>
      </c>
      <c r="G36" s="673">
        <f>SUMIFS($P$71:$P$170,$C$71:$C$170,"HS/MS",$D$71:$D$170,B36)</f>
        <v>0</v>
      </c>
      <c r="H36" s="673">
        <f>SUMIFS($S$71:$S$170,$C$71:$C$170,"HS/MS",$D$71:$D$170,B36)</f>
        <v>0</v>
      </c>
      <c r="I36" s="664">
        <f>SUMIFS($U$71:$U$170,$C$71:$C$170,"HS/MS",$D$71:$D$170,B36)</f>
        <v>0</v>
      </c>
    </row>
    <row r="37" spans="2:9" ht="15" customHeight="1" x14ac:dyDescent="0.2">
      <c r="B37" s="653" t="s">
        <v>158</v>
      </c>
      <c r="C37" s="665"/>
      <c r="D37" s="666"/>
      <c r="E37" s="663">
        <f t="shared" si="10"/>
        <v>0</v>
      </c>
      <c r="F37" s="663">
        <f t="shared" si="11"/>
        <v>0</v>
      </c>
      <c r="G37" s="674"/>
      <c r="H37" s="675"/>
      <c r="I37" s="676"/>
    </row>
    <row r="38" spans="2:9" ht="15" customHeight="1" x14ac:dyDescent="0.2">
      <c r="B38" s="653" t="s">
        <v>36</v>
      </c>
      <c r="C38" s="665"/>
      <c r="D38" s="666"/>
      <c r="E38" s="679">
        <f>SUMIFS($F$71:$F$170,$C$71:$C$170,"HS/MS",$D$71:$D$170,B38)</f>
        <v>0</v>
      </c>
      <c r="F38" s="679">
        <f>SUMIFS($G$71:$G$170,$C$71:$C$170,"HS/MS",$D$71:$D$170,B38)</f>
        <v>0</v>
      </c>
      <c r="G38" s="663">
        <f>SUMIFS($P$71:$P$170,$C$71:$C$170,"HS/MS",$D$71:$D$170,B38)</f>
        <v>0</v>
      </c>
      <c r="H38" s="663">
        <f>SUMIFS($S$71:$S$170,$C$71:$C$170,"HS/MS",$D$71:$D$170,B38)</f>
        <v>0</v>
      </c>
      <c r="I38" s="680">
        <f>SUMIFS($U$71:$U$170,$C$71:$C$170,"HS/MS",$D$71:$D$170,B38)</f>
        <v>0</v>
      </c>
    </row>
    <row r="39" spans="2:9" ht="15" customHeight="1" x14ac:dyDescent="0.2">
      <c r="B39" s="648" t="s">
        <v>4</v>
      </c>
      <c r="C39" s="357"/>
      <c r="D39" s="357"/>
      <c r="E39" s="658"/>
      <c r="F39" s="658"/>
      <c r="G39" s="658"/>
      <c r="H39" s="658"/>
      <c r="I39" s="678"/>
    </row>
    <row r="40" spans="2:9" ht="15" customHeight="1" x14ac:dyDescent="0.2">
      <c r="B40" s="653" t="s">
        <v>152</v>
      </c>
      <c r="C40" s="661"/>
      <c r="D40" s="662"/>
      <c r="E40" s="663">
        <f>SUMIFS($F$71:$F$170,$C$71:$C$170,"MS",$D$71:$D$170,B40)</f>
        <v>0</v>
      </c>
      <c r="F40" s="663">
        <f>SUMIFS($G$71:$G$170,$C$71:$C$170,"MS",$D$71:$D$170,B40)</f>
        <v>0</v>
      </c>
      <c r="G40" s="663">
        <f>SUMIFS($P$71:$P$170,$C$71:$C$170,"MS",$D$71:$D$170,B40)</f>
        <v>0</v>
      </c>
      <c r="H40" s="663">
        <f>SUMIFS($S$71:$S$170,$C$71:$C$170,"MS",$D$71:$D$170,B40)</f>
        <v>0</v>
      </c>
      <c r="I40" s="664">
        <f>SUMIFS($U$71:$U$170,$C$71:$C$170,"MS",$D$71:$D$170,B40)</f>
        <v>0</v>
      </c>
    </row>
    <row r="41" spans="2:9" ht="15" customHeight="1" x14ac:dyDescent="0.2">
      <c r="B41" s="653" t="s">
        <v>153</v>
      </c>
      <c r="C41" s="665"/>
      <c r="D41" s="666"/>
      <c r="E41" s="663">
        <f>SUMIFS($F$71:$F$170,$C$71:$C$170,"MS",$D$71:$D$170,B41)</f>
        <v>0</v>
      </c>
      <c r="F41" s="663">
        <f>SUMIFS($G$71:$G$170,$C$71:$C$170,"MS",$D$71:$D$170,B41)</f>
        <v>0</v>
      </c>
      <c r="G41" s="667"/>
      <c r="H41" s="668"/>
      <c r="I41" s="669"/>
    </row>
    <row r="42" spans="2:9" ht="15" customHeight="1" x14ac:dyDescent="0.2">
      <c r="B42" s="653" t="s">
        <v>154</v>
      </c>
      <c r="C42" s="665"/>
      <c r="D42" s="666"/>
      <c r="E42" s="663">
        <f>SUMIFS($F$71:$F$170,$C$71:$C$170,"MS",$D$71:$D$170,B42)</f>
        <v>0</v>
      </c>
      <c r="F42" s="663">
        <f>SUMIFS($G$71:$G$170,$C$71:$C$170,"MS",$D$71:$D$170,B42)</f>
        <v>0</v>
      </c>
      <c r="G42" s="670"/>
      <c r="H42" s="671"/>
      <c r="I42" s="672"/>
    </row>
    <row r="43" spans="2:9" ht="15" customHeight="1" x14ac:dyDescent="0.2">
      <c r="B43" s="653" t="s">
        <v>155</v>
      </c>
      <c r="C43" s="665"/>
      <c r="D43" s="666"/>
      <c r="E43" s="663">
        <f>SUMIFS($F$71:$F$170,$C$71:$C$170,"MS",$D$71:$D$170,B43)</f>
        <v>0</v>
      </c>
      <c r="F43" s="663">
        <f>SUMIFS($G$71:$G$170,$C$71:$C$170,"MS",$D$71:$D$170,B43)</f>
        <v>0</v>
      </c>
      <c r="G43" s="673">
        <f>SUMIFS($P$71:$P$170,$C$71:$C$170,"MS",$D$71:$D$170,B43)</f>
        <v>0</v>
      </c>
      <c r="H43" s="673">
        <f>SUMIFS($S$71:$S$170,$C$71:$C$170,"MS",$D$71:$D$170,B43)</f>
        <v>0</v>
      </c>
      <c r="I43" s="664">
        <f>SUMIFS($U$71:$U$170,$C$71:$C$170,"MS",$D$71:$D$170,B43)</f>
        <v>0</v>
      </c>
    </row>
    <row r="44" spans="2:9" ht="15" customHeight="1" x14ac:dyDescent="0.2">
      <c r="B44" s="653" t="s">
        <v>156</v>
      </c>
      <c r="C44" s="665"/>
      <c r="D44" s="666"/>
      <c r="E44" s="663">
        <f>SUMIFS($F$71:$F$170,$C$71:$C$170,"MS",$D$71:$D$170,B44)</f>
        <v>0</v>
      </c>
      <c r="F44" s="663">
        <f>SUMIFS($G$71:$G$170,$C$71:$C$170,"MS",$D$71:$D$170,B44)</f>
        <v>0</v>
      </c>
      <c r="G44" s="667"/>
      <c r="H44" s="668"/>
      <c r="I44" s="669"/>
    </row>
    <row r="45" spans="2:9" ht="15" customHeight="1" x14ac:dyDescent="0.2">
      <c r="B45" s="653" t="s">
        <v>157</v>
      </c>
      <c r="C45" s="665"/>
      <c r="D45" s="666"/>
      <c r="E45" s="663">
        <f t="shared" ref="E45:E46" si="12">SUMIFS($F$71:$F$170,$C$71:$C$170,"MS",$D$71:$D$170,B45)</f>
        <v>0</v>
      </c>
      <c r="F45" s="663">
        <f t="shared" ref="F45:F46" si="13">SUMIFS($G$71:$G$170,$C$71:$C$170,"MS",$D$71:$D$170,B45)</f>
        <v>0</v>
      </c>
      <c r="G45" s="673">
        <f>SUMIFS($P$71:$P$170,$C$71:$C$170,"MS",$D$71:$D$170,B45)</f>
        <v>0</v>
      </c>
      <c r="H45" s="673">
        <f>SUMIFS($S$71:$S$170,$C$71:$C$170,"MS",$D$71:$D$170,B45)</f>
        <v>0</v>
      </c>
      <c r="I45" s="664">
        <f>SUMIFS($U$71:$U$170,$C$71:$C$170,"MS",$D$71:$D$170,B45)</f>
        <v>0</v>
      </c>
    </row>
    <row r="46" spans="2:9" ht="15" customHeight="1" x14ac:dyDescent="0.2">
      <c r="B46" s="653" t="s">
        <v>158</v>
      </c>
      <c r="C46" s="665"/>
      <c r="D46" s="666"/>
      <c r="E46" s="663">
        <f t="shared" si="12"/>
        <v>0</v>
      </c>
      <c r="F46" s="663">
        <f t="shared" si="13"/>
        <v>0</v>
      </c>
      <c r="G46" s="674"/>
      <c r="H46" s="675"/>
      <c r="I46" s="676"/>
    </row>
    <row r="47" spans="2:9" ht="15" customHeight="1" x14ac:dyDescent="0.2">
      <c r="B47" s="653" t="s">
        <v>36</v>
      </c>
      <c r="C47" s="665"/>
      <c r="D47" s="666"/>
      <c r="E47" s="679">
        <f>SUMIFS($F$71:$F$170,$C$71:$C$170,"MS",$D$71:$D$170,B47)</f>
        <v>0</v>
      </c>
      <c r="F47" s="679">
        <f>SUMIFS($G$71:$G$170,$C$71:$C$170,"MS",$D$71:$D$170,B47)</f>
        <v>0</v>
      </c>
      <c r="G47" s="663">
        <f>SUMIFS($P$71:$P$170,$C$71:$C$170,"MS",$D$71:$D$170,B47)</f>
        <v>0</v>
      </c>
      <c r="H47" s="663">
        <f>SUMIFS($S$71:$S$170,$C$71:$C$170,"MS",$D$71:$D$170,B47)</f>
        <v>0</v>
      </c>
      <c r="I47" s="680">
        <f>SUMIFS($U$71:$U$170,$C$71:$C$170,"MS",$D$71:$D$170,B47)</f>
        <v>0</v>
      </c>
    </row>
    <row r="48" spans="2:9" ht="15" customHeight="1" x14ac:dyDescent="0.2">
      <c r="B48" s="648" t="s">
        <v>39</v>
      </c>
      <c r="C48" s="357"/>
      <c r="D48" s="357"/>
      <c r="E48" s="658"/>
      <c r="F48" s="658"/>
      <c r="G48" s="658"/>
      <c r="H48" s="658"/>
      <c r="I48" s="678"/>
    </row>
    <row r="49" spans="2:9" ht="15" customHeight="1" x14ac:dyDescent="0.2">
      <c r="B49" s="653" t="s">
        <v>152</v>
      </c>
      <c r="C49" s="661"/>
      <c r="D49" s="662"/>
      <c r="E49" s="663">
        <f>SUMIFS($F$71:$F$170,$C$71:$C$170,"MS/NS",$D$71:$D$170,B49)</f>
        <v>0</v>
      </c>
      <c r="F49" s="663">
        <f>SUMIFS($G$71:$G$170,$C$71:$C$170,"MS/NS",$D$71:$D$170,B49)</f>
        <v>0</v>
      </c>
      <c r="G49" s="663">
        <f>SUMIFS($P$71:$P$170,$C$71:$C$170,"MS/NS",$D$71:$D$170,B49)</f>
        <v>0</v>
      </c>
      <c r="H49" s="663">
        <f>SUMIFS($S$71:$S$170,$C$71:$C$170,"MS/NS",$D$71:$D$170,B49)</f>
        <v>0</v>
      </c>
      <c r="I49" s="664">
        <f>SUMIFS($U$71:$U$170,$C$71:$C$170,"MS/NS",$D$71:$D$170,B49)</f>
        <v>0</v>
      </c>
    </row>
    <row r="50" spans="2:9" ht="15" customHeight="1" x14ac:dyDescent="0.2">
      <c r="B50" s="653" t="s">
        <v>153</v>
      </c>
      <c r="C50" s="665"/>
      <c r="D50" s="666"/>
      <c r="E50" s="663">
        <f>SUMIFS($F$71:$F$170,$C$71:$C$170,"MS/NS",$D$71:$D$170,B50)</f>
        <v>0</v>
      </c>
      <c r="F50" s="663">
        <f>SUMIFS($G$71:$G$170,$C$71:$C$170,"MS/NS",$D$71:$D$170,B50)</f>
        <v>0</v>
      </c>
      <c r="G50" s="667"/>
      <c r="H50" s="668"/>
      <c r="I50" s="669"/>
    </row>
    <row r="51" spans="2:9" ht="15" customHeight="1" x14ac:dyDescent="0.2">
      <c r="B51" s="653" t="s">
        <v>154</v>
      </c>
      <c r="C51" s="665"/>
      <c r="D51" s="666"/>
      <c r="E51" s="663">
        <f>SUMIFS($F$71:$F$170,$C$71:$C$170,"MS/NS",$D$71:$D$170,B51)</f>
        <v>0</v>
      </c>
      <c r="F51" s="663">
        <f>SUMIFS($G$71:$G$170,$C$71:$C$170,"MS/NS",$D$71:$D$170,B51)</f>
        <v>0</v>
      </c>
      <c r="G51" s="670"/>
      <c r="H51" s="671"/>
      <c r="I51" s="672"/>
    </row>
    <row r="52" spans="2:9" ht="15" customHeight="1" x14ac:dyDescent="0.2">
      <c r="B52" s="653" t="s">
        <v>155</v>
      </c>
      <c r="C52" s="665"/>
      <c r="D52" s="666"/>
      <c r="E52" s="663">
        <f>SUMIFS($F$71:$F$170,$C$71:$C$170,"MS/NS",$D$71:$D$170,B52)</f>
        <v>0</v>
      </c>
      <c r="F52" s="663">
        <f>SUMIFS($G$71:$G$170,$C$71:$C$170,"MS/NS",$D$71:$D$170,B52)</f>
        <v>0</v>
      </c>
      <c r="G52" s="673">
        <f>SUMIFS($P$71:$P$170,$C$71:$C$170,"MS/NS",$D$71:$D$170,B52)</f>
        <v>0</v>
      </c>
      <c r="H52" s="673">
        <f>SUMIFS($S$71:$S$170,$C$71:$C$170,"MS/NS",$D$71:$D$170,B52)</f>
        <v>0</v>
      </c>
      <c r="I52" s="664">
        <f>SUMIFS($U$71:$U$170,$C$71:$C$170,"MS/NS",$D$71:$D$170,B52)</f>
        <v>0</v>
      </c>
    </row>
    <row r="53" spans="2:9" ht="15" customHeight="1" x14ac:dyDescent="0.2">
      <c r="B53" s="653" t="s">
        <v>156</v>
      </c>
      <c r="C53" s="665"/>
      <c r="D53" s="666"/>
      <c r="E53" s="663">
        <f>SUMIFS($F$71:$F$170,$C$71:$C$170,"MS/NS",$D$71:$D$170,B53)</f>
        <v>0</v>
      </c>
      <c r="F53" s="663">
        <f>SUMIFS($G$71:$G$170,$C$71:$C$170,"MS/NS",$D$71:$D$170,B53)</f>
        <v>0</v>
      </c>
      <c r="G53" s="667"/>
      <c r="H53" s="668"/>
      <c r="I53" s="669"/>
    </row>
    <row r="54" spans="2:9" ht="15" customHeight="1" x14ac:dyDescent="0.2">
      <c r="B54" s="653" t="s">
        <v>157</v>
      </c>
      <c r="C54" s="665"/>
      <c r="D54" s="666"/>
      <c r="E54" s="663">
        <f t="shared" ref="E54:E55" si="14">SUMIFS($F$71:$F$170,$C$71:$C$170,"MS/NS",$D$71:$D$170,B54)</f>
        <v>0</v>
      </c>
      <c r="F54" s="663">
        <f t="shared" ref="F54:F55" si="15">SUMIFS($G$71:$G$170,$C$71:$C$170,"MS/NS",$D$71:$D$170,B54)</f>
        <v>0</v>
      </c>
      <c r="G54" s="673">
        <f>SUMIFS($P$71:$P$170,$C$71:$C$170,"MS/NS",$D$71:$D$170,B54)</f>
        <v>0</v>
      </c>
      <c r="H54" s="673">
        <f>SUMIFS($S$71:$S$170,$C$71:$C$170,"MS/NS",$D$71:$D$170,B54)</f>
        <v>0</v>
      </c>
      <c r="I54" s="664">
        <f>SUMIFS($U$71:$U$170,$C$71:$C$170,"MS/NS",$D$71:$D$170,B54)</f>
        <v>0</v>
      </c>
    </row>
    <row r="55" spans="2:9" ht="15" customHeight="1" x14ac:dyDescent="0.2">
      <c r="B55" s="653" t="s">
        <v>158</v>
      </c>
      <c r="C55" s="665"/>
      <c r="D55" s="666"/>
      <c r="E55" s="663">
        <f t="shared" si="14"/>
        <v>0</v>
      </c>
      <c r="F55" s="663">
        <f t="shared" si="15"/>
        <v>0</v>
      </c>
      <c r="G55" s="674"/>
      <c r="H55" s="675"/>
      <c r="I55" s="676"/>
    </row>
    <row r="56" spans="2:9" ht="15" customHeight="1" x14ac:dyDescent="0.2">
      <c r="B56" s="653" t="s">
        <v>36</v>
      </c>
      <c r="C56" s="665"/>
      <c r="D56" s="666"/>
      <c r="E56" s="679">
        <f>SUMIFS($F$71:$F$170,$C$71:$C$170,"MS/NS",$D$71:$D$170,B56)</f>
        <v>0</v>
      </c>
      <c r="F56" s="679">
        <f>SUMIFS($G$71:$G$170,$C$71:$C$170,"MS/NS",$D$71:$D$170,B56)</f>
        <v>0</v>
      </c>
      <c r="G56" s="663">
        <f>SUMIFS($P$71:$P$170,$C$71:$C$170,"MS/NS",$D$71:$D$170,B56)</f>
        <v>0</v>
      </c>
      <c r="H56" s="663">
        <f>SUMIFS($S$71:$S$170,$C$71:$C$170,"MS/NS",$D$71:$D$170,B56)</f>
        <v>0</v>
      </c>
      <c r="I56" s="680">
        <f>SUMIFS($U$71:$U$170,$C$71:$C$170,"MS/NS",$D$71:$D$170,B56)</f>
        <v>0</v>
      </c>
    </row>
    <row r="57" spans="2:9" ht="15" customHeight="1" x14ac:dyDescent="0.2">
      <c r="B57" s="648" t="s">
        <v>40</v>
      </c>
      <c r="C57" s="357"/>
      <c r="D57" s="357"/>
      <c r="E57" s="658"/>
      <c r="F57" s="658"/>
      <c r="G57" s="658"/>
      <c r="H57" s="658"/>
      <c r="I57" s="678"/>
    </row>
    <row r="58" spans="2:9" ht="15" customHeight="1" x14ac:dyDescent="0.2">
      <c r="B58" s="653" t="s">
        <v>152</v>
      </c>
      <c r="C58" s="661"/>
      <c r="D58" s="662"/>
      <c r="E58" s="663">
        <f t="shared" ref="E58:E64" si="16">SUMIFS($F$71:$F$170,$C$71:$C$170,"NS",$D$71:$D$170,B58)</f>
        <v>0</v>
      </c>
      <c r="F58" s="663">
        <f>SUMIFS($G$71:$G$170,$C$71:$C$170,"NS",$D$71:$D$170,B58)</f>
        <v>0</v>
      </c>
      <c r="G58" s="663">
        <f>SUMIFS($P$71:$P$170,$C$71:$C$170,"NS",$D$71:$D$170,B58)</f>
        <v>0</v>
      </c>
      <c r="H58" s="663">
        <f>SUMIFS($S$71:$S$170,$C$71:$C$170,"NS",$D$71:$D$170,B58)</f>
        <v>0</v>
      </c>
      <c r="I58" s="664">
        <f>SUMIFS($U$71:$U$170,$C$71:$C$170,"NS",$D$71:$D$170,B58)</f>
        <v>0</v>
      </c>
    </row>
    <row r="59" spans="2:9" ht="15" customHeight="1" x14ac:dyDescent="0.2">
      <c r="B59" s="653" t="s">
        <v>153</v>
      </c>
      <c r="C59" s="665"/>
      <c r="D59" s="666"/>
      <c r="E59" s="663">
        <f t="shared" si="16"/>
        <v>0</v>
      </c>
      <c r="F59" s="663">
        <f>SUMIFS($G$71:$G$170,$C$71:$C$170,"NS",$D$71:$D$170,B59)</f>
        <v>0</v>
      </c>
      <c r="G59" s="667"/>
      <c r="H59" s="668"/>
      <c r="I59" s="669"/>
    </row>
    <row r="60" spans="2:9" ht="15" customHeight="1" x14ac:dyDescent="0.2">
      <c r="B60" s="653" t="s">
        <v>154</v>
      </c>
      <c r="C60" s="665"/>
      <c r="D60" s="666"/>
      <c r="E60" s="663">
        <f t="shared" si="16"/>
        <v>0</v>
      </c>
      <c r="F60" s="663">
        <f>SUMIFS($G$71:$G$170,$C$71:$C$170,"NS",$D$71:$D$170,B60)</f>
        <v>0</v>
      </c>
      <c r="G60" s="670"/>
      <c r="H60" s="671"/>
      <c r="I60" s="672"/>
    </row>
    <row r="61" spans="2:9" ht="15" customHeight="1" x14ac:dyDescent="0.2">
      <c r="B61" s="653" t="s">
        <v>155</v>
      </c>
      <c r="C61" s="665"/>
      <c r="D61" s="666"/>
      <c r="E61" s="663">
        <f t="shared" si="16"/>
        <v>0</v>
      </c>
      <c r="F61" s="663">
        <f>SUMIFS($G$71:$G$170,$C$71:$C$170,"NS",$D$71:$D$170,B61)</f>
        <v>0</v>
      </c>
      <c r="G61" s="663">
        <f>SUMIFS($P$71:$P$170,$C$71:$C$170,"NS",$D$71:$D$170,B61)</f>
        <v>0</v>
      </c>
      <c r="H61" s="663">
        <f>SUMIFS($S$71:$S$170,$C$71:$C$170,"NS",$D$71:$D$170,B61)</f>
        <v>0</v>
      </c>
      <c r="I61" s="664">
        <f>SUMIFS($U$71:$U$170,$C$71:$C$170,"NS",$D$71:$D$170,B61)</f>
        <v>0</v>
      </c>
    </row>
    <row r="62" spans="2:9" ht="15" customHeight="1" x14ac:dyDescent="0.2">
      <c r="B62" s="653" t="s">
        <v>156</v>
      </c>
      <c r="C62" s="665"/>
      <c r="D62" s="666"/>
      <c r="E62" s="663">
        <f t="shared" si="16"/>
        <v>0</v>
      </c>
      <c r="F62" s="663">
        <f t="shared" ref="F62:F63" si="17">SUMIFS($G$71:$G$170,$C$71:$C$170,"NS",$D$71:$D$170,B62)</f>
        <v>0</v>
      </c>
      <c r="G62" s="667"/>
      <c r="H62" s="668"/>
      <c r="I62" s="669"/>
    </row>
    <row r="63" spans="2:9" ht="15" customHeight="1" x14ac:dyDescent="0.2">
      <c r="B63" s="653" t="s">
        <v>157</v>
      </c>
      <c r="C63" s="665"/>
      <c r="D63" s="666"/>
      <c r="E63" s="663">
        <f t="shared" si="16"/>
        <v>0</v>
      </c>
      <c r="F63" s="663">
        <f t="shared" si="17"/>
        <v>0</v>
      </c>
      <c r="G63" s="673">
        <f>SUMIFS($P$71:$P$170,$C$71:$C$170,"NS",$D$71:$D$170,B63)</f>
        <v>0</v>
      </c>
      <c r="H63" s="673">
        <f>SUMIFS($S$71:$S$170,$C$71:$C$170,"NS",$D$71:$D$170,B63)</f>
        <v>0</v>
      </c>
      <c r="I63" s="664">
        <f>SUMIFS($U$71:$U$170,$C$71:$C$170,"NS",$D$71:$D$170,B63)</f>
        <v>0</v>
      </c>
    </row>
    <row r="64" spans="2:9" ht="15" customHeight="1" x14ac:dyDescent="0.2">
      <c r="B64" s="653" t="s">
        <v>158</v>
      </c>
      <c r="C64" s="681"/>
      <c r="D64" s="682"/>
      <c r="E64" s="663">
        <f t="shared" si="16"/>
        <v>0</v>
      </c>
      <c r="F64" s="663">
        <f>SUMIFS($G$71:$G$170,$C$71:$C$170,"NS",$D$71:$D$170,B64)</f>
        <v>0</v>
      </c>
      <c r="G64" s="674"/>
      <c r="H64" s="675"/>
      <c r="I64" s="676"/>
    </row>
    <row r="65" spans="2:21" ht="15" customHeight="1" thickBot="1" x14ac:dyDescent="0.25">
      <c r="B65" s="683" t="s">
        <v>16</v>
      </c>
      <c r="C65" s="684"/>
      <c r="D65" s="684"/>
      <c r="E65" s="684"/>
      <c r="F65" s="685">
        <f>SUM(F11:F64)</f>
        <v>0</v>
      </c>
      <c r="G65" s="685">
        <f>SUM(G11:G64)</f>
        <v>0</v>
      </c>
      <c r="H65" s="685">
        <f>SUM(H11:H64)</f>
        <v>0</v>
      </c>
      <c r="I65" s="686">
        <f>SUM(I11:I64)</f>
        <v>0</v>
      </c>
    </row>
    <row r="66" spans="2:21" ht="12" customHeight="1" thickBot="1" x14ac:dyDescent="0.25"/>
    <row r="67" spans="2:21" s="691" customFormat="1" ht="18" customHeight="1" x14ac:dyDescent="0.2">
      <c r="B67" s="687" t="s">
        <v>74</v>
      </c>
      <c r="C67" s="688"/>
      <c r="D67" s="688"/>
      <c r="E67" s="688"/>
      <c r="F67" s="688"/>
      <c r="G67" s="688"/>
      <c r="H67" s="688"/>
      <c r="I67" s="688"/>
      <c r="J67" s="688"/>
      <c r="K67" s="688"/>
      <c r="L67" s="688"/>
      <c r="M67" s="688"/>
      <c r="N67" s="688"/>
      <c r="O67" s="688"/>
      <c r="P67" s="688"/>
      <c r="Q67" s="688"/>
      <c r="R67" s="689"/>
      <c r="S67" s="689"/>
      <c r="T67" s="689"/>
      <c r="U67" s="690"/>
    </row>
    <row r="68" spans="2:21" s="691" customFormat="1" ht="36" customHeight="1" x14ac:dyDescent="0.2">
      <c r="B68" s="692" t="s">
        <v>72</v>
      </c>
      <c r="C68" s="693"/>
      <c r="D68" s="693"/>
      <c r="E68" s="694"/>
      <c r="F68" s="695" t="s">
        <v>82</v>
      </c>
      <c r="G68" s="694"/>
      <c r="H68" s="696" t="s">
        <v>86</v>
      </c>
      <c r="I68" s="697"/>
      <c r="J68" s="695" t="s">
        <v>87</v>
      </c>
      <c r="K68" s="693"/>
      <c r="L68" s="693"/>
      <c r="M68" s="693"/>
      <c r="N68" s="698" t="s">
        <v>89</v>
      </c>
      <c r="O68" s="699"/>
      <c r="P68" s="700"/>
      <c r="Q68" s="698" t="s">
        <v>90</v>
      </c>
      <c r="R68" s="699"/>
      <c r="S68" s="700"/>
      <c r="T68" s="701" t="s">
        <v>91</v>
      </c>
      <c r="U68" s="702"/>
    </row>
    <row r="69" spans="2:21" s="691" customFormat="1" ht="90" customHeight="1" x14ac:dyDescent="0.2">
      <c r="B69" s="703" t="s">
        <v>151</v>
      </c>
      <c r="C69" s="704" t="s">
        <v>35</v>
      </c>
      <c r="D69" s="701" t="s">
        <v>68</v>
      </c>
      <c r="E69" s="705"/>
      <c r="F69" s="704" t="s">
        <v>83</v>
      </c>
      <c r="G69" s="704" t="s">
        <v>310</v>
      </c>
      <c r="H69" s="704" t="s">
        <v>84</v>
      </c>
      <c r="I69" s="704" t="s">
        <v>85</v>
      </c>
      <c r="J69" s="704" t="s">
        <v>69</v>
      </c>
      <c r="K69" s="701" t="s">
        <v>70</v>
      </c>
      <c r="L69" s="706"/>
      <c r="M69" s="705"/>
      <c r="N69" s="707" t="s">
        <v>100</v>
      </c>
      <c r="O69" s="708" t="s">
        <v>88</v>
      </c>
      <c r="P69" s="707" t="s">
        <v>92</v>
      </c>
      <c r="Q69" s="707" t="s">
        <v>100</v>
      </c>
      <c r="R69" s="708" t="s">
        <v>88</v>
      </c>
      <c r="S69" s="707" t="s">
        <v>92</v>
      </c>
      <c r="T69" s="704" t="s">
        <v>100</v>
      </c>
      <c r="U69" s="709" t="s">
        <v>93</v>
      </c>
    </row>
    <row r="70" spans="2:21" ht="15" customHeight="1" x14ac:dyDescent="0.2">
      <c r="B70" s="710"/>
      <c r="C70" s="711"/>
      <c r="D70" s="711"/>
      <c r="E70" s="711"/>
      <c r="F70" s="712"/>
      <c r="G70" s="712"/>
      <c r="H70" s="713"/>
      <c r="I70" s="713"/>
      <c r="J70" s="712"/>
      <c r="K70" s="712"/>
      <c r="L70" s="712"/>
      <c r="M70" s="714" t="s">
        <v>73</v>
      </c>
      <c r="N70" s="715">
        <f>SUM(N71:N170)</f>
        <v>0</v>
      </c>
      <c r="O70" s="716"/>
      <c r="P70" s="715">
        <f t="shared" ref="P70:U70" si="18">SUM(P71:P170)</f>
        <v>0</v>
      </c>
      <c r="Q70" s="715">
        <f t="shared" si="18"/>
        <v>0</v>
      </c>
      <c r="R70" s="716"/>
      <c r="S70" s="715">
        <f t="shared" si="18"/>
        <v>0</v>
      </c>
      <c r="T70" s="715">
        <f t="shared" si="18"/>
        <v>0</v>
      </c>
      <c r="U70" s="620">
        <f t="shared" si="18"/>
        <v>0</v>
      </c>
    </row>
    <row r="71" spans="2:21" ht="15" customHeight="1" x14ac:dyDescent="0.2">
      <c r="B71" s="359"/>
      <c r="C71" s="360" t="s">
        <v>0</v>
      </c>
      <c r="D71" s="534" t="s">
        <v>0</v>
      </c>
      <c r="E71" s="536"/>
      <c r="F71" s="361"/>
      <c r="G71" s="361"/>
      <c r="H71" s="362"/>
      <c r="I71" s="362"/>
      <c r="J71" s="363"/>
      <c r="K71" s="534"/>
      <c r="L71" s="535"/>
      <c r="M71" s="536"/>
      <c r="N71" s="364">
        <f>$F71*$H71</f>
        <v>0</v>
      </c>
      <c r="O71" s="365">
        <v>1</v>
      </c>
      <c r="P71" s="364">
        <f>N71*O71</f>
        <v>0</v>
      </c>
      <c r="Q71" s="364">
        <f>$G71*$I71/100</f>
        <v>0</v>
      </c>
      <c r="R71" s="365">
        <v>1</v>
      </c>
      <c r="S71" s="364">
        <f>Q71*R71</f>
        <v>0</v>
      </c>
      <c r="T71" s="364">
        <f>N71+Q71</f>
        <v>0</v>
      </c>
      <c r="U71" s="366">
        <f>P71+S71</f>
        <v>0</v>
      </c>
    </row>
    <row r="72" spans="2:21" ht="15" customHeight="1" x14ac:dyDescent="0.2">
      <c r="B72" s="359"/>
      <c r="C72" s="360" t="s">
        <v>0</v>
      </c>
      <c r="D72" s="534" t="s">
        <v>0</v>
      </c>
      <c r="E72" s="536"/>
      <c r="F72" s="361"/>
      <c r="G72" s="361"/>
      <c r="H72" s="362"/>
      <c r="I72" s="362"/>
      <c r="J72" s="363"/>
      <c r="K72" s="534"/>
      <c r="L72" s="535"/>
      <c r="M72" s="536"/>
      <c r="N72" s="364">
        <f t="shared" ref="N72:N170" si="19">$F72*$H72</f>
        <v>0</v>
      </c>
      <c r="O72" s="365">
        <v>1</v>
      </c>
      <c r="P72" s="364">
        <f t="shared" ref="P72:P135" si="20">N72*O72</f>
        <v>0</v>
      </c>
      <c r="Q72" s="364">
        <f t="shared" ref="Q72:Q170" si="21">$G72*$I72/100</f>
        <v>0</v>
      </c>
      <c r="R72" s="365">
        <v>1</v>
      </c>
      <c r="S72" s="364">
        <f t="shared" ref="S72:S135" si="22">Q72*R72</f>
        <v>0</v>
      </c>
      <c r="T72" s="364">
        <f t="shared" ref="T72:T170" si="23">N72+Q72</f>
        <v>0</v>
      </c>
      <c r="U72" s="366">
        <f t="shared" ref="U72:U170" si="24">P72+S72</f>
        <v>0</v>
      </c>
    </row>
    <row r="73" spans="2:21" ht="15" customHeight="1" x14ac:dyDescent="0.2">
      <c r="B73" s="359"/>
      <c r="C73" s="360" t="s">
        <v>0</v>
      </c>
      <c r="D73" s="534" t="s">
        <v>0</v>
      </c>
      <c r="E73" s="536"/>
      <c r="F73" s="361"/>
      <c r="G73" s="361"/>
      <c r="H73" s="362"/>
      <c r="I73" s="362"/>
      <c r="J73" s="363"/>
      <c r="K73" s="534"/>
      <c r="L73" s="535"/>
      <c r="M73" s="536"/>
      <c r="N73" s="364">
        <f t="shared" si="19"/>
        <v>0</v>
      </c>
      <c r="O73" s="365">
        <v>1</v>
      </c>
      <c r="P73" s="364">
        <f t="shared" si="20"/>
        <v>0</v>
      </c>
      <c r="Q73" s="367">
        <f t="shared" si="21"/>
        <v>0</v>
      </c>
      <c r="R73" s="365">
        <v>1</v>
      </c>
      <c r="S73" s="364">
        <f t="shared" si="22"/>
        <v>0</v>
      </c>
      <c r="T73" s="364">
        <f t="shared" si="23"/>
        <v>0</v>
      </c>
      <c r="U73" s="366">
        <f t="shared" si="24"/>
        <v>0</v>
      </c>
    </row>
    <row r="74" spans="2:21" ht="15" customHeight="1" x14ac:dyDescent="0.2">
      <c r="B74" s="359"/>
      <c r="C74" s="360" t="s">
        <v>0</v>
      </c>
      <c r="D74" s="534" t="s">
        <v>0</v>
      </c>
      <c r="E74" s="536"/>
      <c r="F74" s="361"/>
      <c r="G74" s="361"/>
      <c r="H74" s="362"/>
      <c r="I74" s="362"/>
      <c r="J74" s="363"/>
      <c r="K74" s="534"/>
      <c r="L74" s="535"/>
      <c r="M74" s="536"/>
      <c r="N74" s="364">
        <f t="shared" si="19"/>
        <v>0</v>
      </c>
      <c r="O74" s="365">
        <v>1</v>
      </c>
      <c r="P74" s="364">
        <f t="shared" si="20"/>
        <v>0</v>
      </c>
      <c r="Q74" s="364">
        <f t="shared" si="21"/>
        <v>0</v>
      </c>
      <c r="R74" s="365">
        <v>1</v>
      </c>
      <c r="S74" s="364">
        <f t="shared" si="22"/>
        <v>0</v>
      </c>
      <c r="T74" s="364">
        <f t="shared" si="23"/>
        <v>0</v>
      </c>
      <c r="U74" s="366">
        <f t="shared" si="24"/>
        <v>0</v>
      </c>
    </row>
    <row r="75" spans="2:21" ht="15" customHeight="1" x14ac:dyDescent="0.2">
      <c r="B75" s="359"/>
      <c r="C75" s="360" t="s">
        <v>0</v>
      </c>
      <c r="D75" s="534" t="s">
        <v>0</v>
      </c>
      <c r="E75" s="536"/>
      <c r="F75" s="361"/>
      <c r="G75" s="361"/>
      <c r="H75" s="362"/>
      <c r="I75" s="362"/>
      <c r="J75" s="363"/>
      <c r="K75" s="534"/>
      <c r="L75" s="535"/>
      <c r="M75" s="536"/>
      <c r="N75" s="364">
        <f t="shared" si="19"/>
        <v>0</v>
      </c>
      <c r="O75" s="365">
        <v>1</v>
      </c>
      <c r="P75" s="364">
        <f t="shared" si="20"/>
        <v>0</v>
      </c>
      <c r="Q75" s="364">
        <f t="shared" si="21"/>
        <v>0</v>
      </c>
      <c r="R75" s="365">
        <v>1</v>
      </c>
      <c r="S75" s="364">
        <f t="shared" si="22"/>
        <v>0</v>
      </c>
      <c r="T75" s="364">
        <f t="shared" si="23"/>
        <v>0</v>
      </c>
      <c r="U75" s="366">
        <f t="shared" si="24"/>
        <v>0</v>
      </c>
    </row>
    <row r="76" spans="2:21" ht="15" customHeight="1" x14ac:dyDescent="0.2">
      <c r="B76" s="359"/>
      <c r="C76" s="360" t="s">
        <v>0</v>
      </c>
      <c r="D76" s="534" t="s">
        <v>0</v>
      </c>
      <c r="E76" s="536"/>
      <c r="F76" s="361"/>
      <c r="G76" s="361"/>
      <c r="H76" s="362"/>
      <c r="I76" s="362"/>
      <c r="J76" s="363"/>
      <c r="K76" s="534"/>
      <c r="L76" s="535"/>
      <c r="M76" s="536"/>
      <c r="N76" s="364">
        <f t="shared" si="19"/>
        <v>0</v>
      </c>
      <c r="O76" s="365">
        <v>1</v>
      </c>
      <c r="P76" s="364">
        <f t="shared" si="20"/>
        <v>0</v>
      </c>
      <c r="Q76" s="364">
        <f t="shared" si="21"/>
        <v>0</v>
      </c>
      <c r="R76" s="365">
        <v>1</v>
      </c>
      <c r="S76" s="364">
        <f t="shared" si="22"/>
        <v>0</v>
      </c>
      <c r="T76" s="364">
        <f t="shared" si="23"/>
        <v>0</v>
      </c>
      <c r="U76" s="366">
        <f t="shared" si="24"/>
        <v>0</v>
      </c>
    </row>
    <row r="77" spans="2:21" ht="15" customHeight="1" x14ac:dyDescent="0.2">
      <c r="B77" s="359"/>
      <c r="C77" s="360" t="s">
        <v>0</v>
      </c>
      <c r="D77" s="534" t="s">
        <v>0</v>
      </c>
      <c r="E77" s="536"/>
      <c r="F77" s="361"/>
      <c r="G77" s="361"/>
      <c r="H77" s="362"/>
      <c r="I77" s="362"/>
      <c r="J77" s="363"/>
      <c r="K77" s="534"/>
      <c r="L77" s="535"/>
      <c r="M77" s="536"/>
      <c r="N77" s="364">
        <f t="shared" si="19"/>
        <v>0</v>
      </c>
      <c r="O77" s="365">
        <v>1</v>
      </c>
      <c r="P77" s="364">
        <f t="shared" si="20"/>
        <v>0</v>
      </c>
      <c r="Q77" s="364">
        <f t="shared" si="21"/>
        <v>0</v>
      </c>
      <c r="R77" s="365">
        <v>1</v>
      </c>
      <c r="S77" s="364">
        <f t="shared" si="22"/>
        <v>0</v>
      </c>
      <c r="T77" s="364">
        <f t="shared" si="23"/>
        <v>0</v>
      </c>
      <c r="U77" s="366">
        <f t="shared" si="24"/>
        <v>0</v>
      </c>
    </row>
    <row r="78" spans="2:21" ht="15" customHeight="1" x14ac:dyDescent="0.2">
      <c r="B78" s="359"/>
      <c r="C78" s="360" t="s">
        <v>0</v>
      </c>
      <c r="D78" s="534" t="s">
        <v>0</v>
      </c>
      <c r="E78" s="536"/>
      <c r="F78" s="361"/>
      <c r="G78" s="361"/>
      <c r="H78" s="362"/>
      <c r="I78" s="362"/>
      <c r="J78" s="363"/>
      <c r="K78" s="534"/>
      <c r="L78" s="535"/>
      <c r="M78" s="536"/>
      <c r="N78" s="364">
        <f t="shared" si="19"/>
        <v>0</v>
      </c>
      <c r="O78" s="365">
        <v>1</v>
      </c>
      <c r="P78" s="364">
        <f t="shared" si="20"/>
        <v>0</v>
      </c>
      <c r="Q78" s="364">
        <f t="shared" si="21"/>
        <v>0</v>
      </c>
      <c r="R78" s="365">
        <v>1</v>
      </c>
      <c r="S78" s="364">
        <f t="shared" si="22"/>
        <v>0</v>
      </c>
      <c r="T78" s="364">
        <f t="shared" si="23"/>
        <v>0</v>
      </c>
      <c r="U78" s="366">
        <f t="shared" si="24"/>
        <v>0</v>
      </c>
    </row>
    <row r="79" spans="2:21" ht="15" customHeight="1" x14ac:dyDescent="0.2">
      <c r="B79" s="359"/>
      <c r="C79" s="360" t="s">
        <v>0</v>
      </c>
      <c r="D79" s="534" t="s">
        <v>0</v>
      </c>
      <c r="E79" s="536"/>
      <c r="F79" s="361"/>
      <c r="G79" s="361"/>
      <c r="H79" s="362"/>
      <c r="I79" s="362"/>
      <c r="J79" s="363"/>
      <c r="K79" s="534"/>
      <c r="L79" s="535"/>
      <c r="M79" s="536"/>
      <c r="N79" s="364">
        <f t="shared" si="19"/>
        <v>0</v>
      </c>
      <c r="O79" s="365">
        <v>1</v>
      </c>
      <c r="P79" s="364">
        <f t="shared" si="20"/>
        <v>0</v>
      </c>
      <c r="Q79" s="364">
        <f t="shared" si="21"/>
        <v>0</v>
      </c>
      <c r="R79" s="365">
        <v>1</v>
      </c>
      <c r="S79" s="364">
        <f t="shared" si="22"/>
        <v>0</v>
      </c>
      <c r="T79" s="364">
        <f t="shared" si="23"/>
        <v>0</v>
      </c>
      <c r="U79" s="366">
        <f t="shared" si="24"/>
        <v>0</v>
      </c>
    </row>
    <row r="80" spans="2:21" ht="15" customHeight="1" x14ac:dyDescent="0.2">
      <c r="B80" s="359"/>
      <c r="C80" s="360" t="s">
        <v>0</v>
      </c>
      <c r="D80" s="534" t="s">
        <v>0</v>
      </c>
      <c r="E80" s="536"/>
      <c r="F80" s="361"/>
      <c r="G80" s="361"/>
      <c r="H80" s="362"/>
      <c r="I80" s="362"/>
      <c r="J80" s="363"/>
      <c r="K80" s="534"/>
      <c r="L80" s="535"/>
      <c r="M80" s="536"/>
      <c r="N80" s="364">
        <f t="shared" si="19"/>
        <v>0</v>
      </c>
      <c r="O80" s="365">
        <v>1</v>
      </c>
      <c r="P80" s="364">
        <f t="shared" si="20"/>
        <v>0</v>
      </c>
      <c r="Q80" s="364">
        <f t="shared" si="21"/>
        <v>0</v>
      </c>
      <c r="R80" s="365">
        <v>1</v>
      </c>
      <c r="S80" s="364">
        <f t="shared" si="22"/>
        <v>0</v>
      </c>
      <c r="T80" s="364">
        <f t="shared" si="23"/>
        <v>0</v>
      </c>
      <c r="U80" s="366">
        <f t="shared" si="24"/>
        <v>0</v>
      </c>
    </row>
    <row r="81" spans="2:21" ht="15" customHeight="1" x14ac:dyDescent="0.2">
      <c r="B81" s="359"/>
      <c r="C81" s="360" t="s">
        <v>0</v>
      </c>
      <c r="D81" s="534" t="s">
        <v>0</v>
      </c>
      <c r="E81" s="536"/>
      <c r="F81" s="361"/>
      <c r="G81" s="361"/>
      <c r="H81" s="362"/>
      <c r="I81" s="362"/>
      <c r="J81" s="363"/>
      <c r="K81" s="534"/>
      <c r="L81" s="535"/>
      <c r="M81" s="536"/>
      <c r="N81" s="364">
        <f t="shared" si="19"/>
        <v>0</v>
      </c>
      <c r="O81" s="365">
        <v>1</v>
      </c>
      <c r="P81" s="364">
        <f t="shared" si="20"/>
        <v>0</v>
      </c>
      <c r="Q81" s="364">
        <f t="shared" si="21"/>
        <v>0</v>
      </c>
      <c r="R81" s="365">
        <v>1</v>
      </c>
      <c r="S81" s="364">
        <f t="shared" si="22"/>
        <v>0</v>
      </c>
      <c r="T81" s="364">
        <f t="shared" si="23"/>
        <v>0</v>
      </c>
      <c r="U81" s="366">
        <f t="shared" si="24"/>
        <v>0</v>
      </c>
    </row>
    <row r="82" spans="2:21" ht="15" customHeight="1" x14ac:dyDescent="0.2">
      <c r="B82" s="359"/>
      <c r="C82" s="360" t="s">
        <v>0</v>
      </c>
      <c r="D82" s="534" t="s">
        <v>0</v>
      </c>
      <c r="E82" s="536"/>
      <c r="F82" s="361"/>
      <c r="G82" s="361"/>
      <c r="H82" s="362"/>
      <c r="I82" s="362"/>
      <c r="J82" s="363"/>
      <c r="K82" s="534"/>
      <c r="L82" s="535"/>
      <c r="M82" s="536"/>
      <c r="N82" s="364">
        <f t="shared" si="19"/>
        <v>0</v>
      </c>
      <c r="O82" s="365">
        <v>1</v>
      </c>
      <c r="P82" s="364">
        <f t="shared" si="20"/>
        <v>0</v>
      </c>
      <c r="Q82" s="364">
        <f t="shared" si="21"/>
        <v>0</v>
      </c>
      <c r="R82" s="365">
        <v>1</v>
      </c>
      <c r="S82" s="364">
        <f t="shared" si="22"/>
        <v>0</v>
      </c>
      <c r="T82" s="364">
        <f t="shared" si="23"/>
        <v>0</v>
      </c>
      <c r="U82" s="366">
        <f t="shared" si="24"/>
        <v>0</v>
      </c>
    </row>
    <row r="83" spans="2:21" ht="15" customHeight="1" x14ac:dyDescent="0.2">
      <c r="B83" s="359"/>
      <c r="C83" s="360" t="s">
        <v>0</v>
      </c>
      <c r="D83" s="534" t="s">
        <v>0</v>
      </c>
      <c r="E83" s="536"/>
      <c r="F83" s="368"/>
      <c r="G83" s="361"/>
      <c r="H83" s="362"/>
      <c r="I83" s="362"/>
      <c r="J83" s="363"/>
      <c r="K83" s="534"/>
      <c r="L83" s="535"/>
      <c r="M83" s="536"/>
      <c r="N83" s="364">
        <f t="shared" si="19"/>
        <v>0</v>
      </c>
      <c r="O83" s="365">
        <v>1</v>
      </c>
      <c r="P83" s="364">
        <f t="shared" si="20"/>
        <v>0</v>
      </c>
      <c r="Q83" s="364">
        <f t="shared" si="21"/>
        <v>0</v>
      </c>
      <c r="R83" s="365">
        <v>1</v>
      </c>
      <c r="S83" s="364">
        <f t="shared" si="22"/>
        <v>0</v>
      </c>
      <c r="T83" s="364">
        <f t="shared" si="23"/>
        <v>0</v>
      </c>
      <c r="U83" s="366">
        <f t="shared" si="24"/>
        <v>0</v>
      </c>
    </row>
    <row r="84" spans="2:21" ht="15" customHeight="1" x14ac:dyDescent="0.2">
      <c r="B84" s="359"/>
      <c r="C84" s="360" t="s">
        <v>0</v>
      </c>
      <c r="D84" s="534" t="s">
        <v>0</v>
      </c>
      <c r="E84" s="536"/>
      <c r="F84" s="368"/>
      <c r="G84" s="361"/>
      <c r="H84" s="362"/>
      <c r="I84" s="362"/>
      <c r="J84" s="363"/>
      <c r="K84" s="534"/>
      <c r="L84" s="535"/>
      <c r="M84" s="536"/>
      <c r="N84" s="364">
        <f t="shared" si="19"/>
        <v>0</v>
      </c>
      <c r="O84" s="365">
        <v>1</v>
      </c>
      <c r="P84" s="364">
        <f t="shared" si="20"/>
        <v>0</v>
      </c>
      <c r="Q84" s="364">
        <f t="shared" si="21"/>
        <v>0</v>
      </c>
      <c r="R84" s="365">
        <v>1</v>
      </c>
      <c r="S84" s="364">
        <f t="shared" si="22"/>
        <v>0</v>
      </c>
      <c r="T84" s="364">
        <f t="shared" si="23"/>
        <v>0</v>
      </c>
      <c r="U84" s="366">
        <f t="shared" si="24"/>
        <v>0</v>
      </c>
    </row>
    <row r="85" spans="2:21" ht="15" customHeight="1" x14ac:dyDescent="0.2">
      <c r="B85" s="359"/>
      <c r="C85" s="360" t="s">
        <v>0</v>
      </c>
      <c r="D85" s="534" t="s">
        <v>0</v>
      </c>
      <c r="E85" s="536"/>
      <c r="F85" s="368"/>
      <c r="G85" s="361"/>
      <c r="H85" s="362"/>
      <c r="I85" s="362"/>
      <c r="J85" s="363"/>
      <c r="K85" s="534"/>
      <c r="L85" s="535"/>
      <c r="M85" s="536"/>
      <c r="N85" s="364">
        <f t="shared" si="19"/>
        <v>0</v>
      </c>
      <c r="O85" s="365">
        <v>1</v>
      </c>
      <c r="P85" s="364">
        <f t="shared" si="20"/>
        <v>0</v>
      </c>
      <c r="Q85" s="364">
        <f t="shared" si="21"/>
        <v>0</v>
      </c>
      <c r="R85" s="365">
        <v>1</v>
      </c>
      <c r="S85" s="364">
        <f t="shared" si="22"/>
        <v>0</v>
      </c>
      <c r="T85" s="364">
        <f t="shared" si="23"/>
        <v>0</v>
      </c>
      <c r="U85" s="366">
        <f t="shared" si="24"/>
        <v>0</v>
      </c>
    </row>
    <row r="86" spans="2:21" ht="15" customHeight="1" x14ac:dyDescent="0.2">
      <c r="B86" s="359"/>
      <c r="C86" s="360" t="s">
        <v>0</v>
      </c>
      <c r="D86" s="534" t="s">
        <v>0</v>
      </c>
      <c r="E86" s="536"/>
      <c r="F86" s="368"/>
      <c r="G86" s="361"/>
      <c r="H86" s="362"/>
      <c r="I86" s="362"/>
      <c r="J86" s="363"/>
      <c r="K86" s="534"/>
      <c r="L86" s="535"/>
      <c r="M86" s="536"/>
      <c r="N86" s="364">
        <f t="shared" si="19"/>
        <v>0</v>
      </c>
      <c r="O86" s="365">
        <v>1</v>
      </c>
      <c r="P86" s="364">
        <f t="shared" si="20"/>
        <v>0</v>
      </c>
      <c r="Q86" s="364">
        <f t="shared" si="21"/>
        <v>0</v>
      </c>
      <c r="R86" s="365">
        <v>1</v>
      </c>
      <c r="S86" s="364">
        <f t="shared" si="22"/>
        <v>0</v>
      </c>
      <c r="T86" s="364">
        <f t="shared" si="23"/>
        <v>0</v>
      </c>
      <c r="U86" s="366">
        <f t="shared" si="24"/>
        <v>0</v>
      </c>
    </row>
    <row r="87" spans="2:21" ht="15" customHeight="1" x14ac:dyDescent="0.2">
      <c r="B87" s="359"/>
      <c r="C87" s="360" t="s">
        <v>0</v>
      </c>
      <c r="D87" s="534" t="s">
        <v>0</v>
      </c>
      <c r="E87" s="536"/>
      <c r="F87" s="368"/>
      <c r="G87" s="361"/>
      <c r="H87" s="362"/>
      <c r="I87" s="362"/>
      <c r="J87" s="363"/>
      <c r="K87" s="534"/>
      <c r="L87" s="535"/>
      <c r="M87" s="536"/>
      <c r="N87" s="364">
        <f t="shared" si="19"/>
        <v>0</v>
      </c>
      <c r="O87" s="365">
        <v>1</v>
      </c>
      <c r="P87" s="364">
        <f t="shared" si="20"/>
        <v>0</v>
      </c>
      <c r="Q87" s="364">
        <f t="shared" si="21"/>
        <v>0</v>
      </c>
      <c r="R87" s="365">
        <v>1</v>
      </c>
      <c r="S87" s="364">
        <f t="shared" si="22"/>
        <v>0</v>
      </c>
      <c r="T87" s="364">
        <f t="shared" si="23"/>
        <v>0</v>
      </c>
      <c r="U87" s="366">
        <f t="shared" si="24"/>
        <v>0</v>
      </c>
    </row>
    <row r="88" spans="2:21" ht="15" customHeight="1" x14ac:dyDescent="0.2">
      <c r="B88" s="359"/>
      <c r="C88" s="360" t="s">
        <v>0</v>
      </c>
      <c r="D88" s="534" t="s">
        <v>0</v>
      </c>
      <c r="E88" s="536"/>
      <c r="F88" s="368"/>
      <c r="G88" s="361"/>
      <c r="H88" s="362"/>
      <c r="I88" s="362"/>
      <c r="J88" s="363"/>
      <c r="K88" s="534"/>
      <c r="L88" s="535"/>
      <c r="M88" s="536"/>
      <c r="N88" s="364">
        <f t="shared" si="19"/>
        <v>0</v>
      </c>
      <c r="O88" s="365">
        <v>1</v>
      </c>
      <c r="P88" s="364">
        <f t="shared" si="20"/>
        <v>0</v>
      </c>
      <c r="Q88" s="364">
        <f t="shared" si="21"/>
        <v>0</v>
      </c>
      <c r="R88" s="365">
        <v>1</v>
      </c>
      <c r="S88" s="364">
        <f t="shared" si="22"/>
        <v>0</v>
      </c>
      <c r="T88" s="364">
        <f t="shared" si="23"/>
        <v>0</v>
      </c>
      <c r="U88" s="366">
        <f t="shared" si="24"/>
        <v>0</v>
      </c>
    </row>
    <row r="89" spans="2:21" ht="15" customHeight="1" x14ac:dyDescent="0.2">
      <c r="B89" s="359"/>
      <c r="C89" s="360" t="s">
        <v>0</v>
      </c>
      <c r="D89" s="534" t="s">
        <v>0</v>
      </c>
      <c r="E89" s="536"/>
      <c r="F89" s="368"/>
      <c r="G89" s="361"/>
      <c r="H89" s="362"/>
      <c r="I89" s="362"/>
      <c r="J89" s="363"/>
      <c r="K89" s="534"/>
      <c r="L89" s="535"/>
      <c r="M89" s="536"/>
      <c r="N89" s="364">
        <f t="shared" si="19"/>
        <v>0</v>
      </c>
      <c r="O89" s="365">
        <v>1</v>
      </c>
      <c r="P89" s="364">
        <f t="shared" si="20"/>
        <v>0</v>
      </c>
      <c r="Q89" s="364">
        <f t="shared" si="21"/>
        <v>0</v>
      </c>
      <c r="R89" s="365">
        <v>1</v>
      </c>
      <c r="S89" s="364">
        <f t="shared" si="22"/>
        <v>0</v>
      </c>
      <c r="T89" s="364">
        <f t="shared" si="23"/>
        <v>0</v>
      </c>
      <c r="U89" s="366">
        <f t="shared" si="24"/>
        <v>0</v>
      </c>
    </row>
    <row r="90" spans="2:21" ht="15" customHeight="1" x14ac:dyDescent="0.2">
      <c r="B90" s="359"/>
      <c r="C90" s="360" t="s">
        <v>0</v>
      </c>
      <c r="D90" s="534" t="s">
        <v>0</v>
      </c>
      <c r="E90" s="536"/>
      <c r="F90" s="368"/>
      <c r="G90" s="361"/>
      <c r="H90" s="362"/>
      <c r="I90" s="362"/>
      <c r="J90" s="363"/>
      <c r="K90" s="534"/>
      <c r="L90" s="535"/>
      <c r="M90" s="536"/>
      <c r="N90" s="364">
        <f t="shared" si="19"/>
        <v>0</v>
      </c>
      <c r="O90" s="365">
        <v>1</v>
      </c>
      <c r="P90" s="364">
        <f t="shared" si="20"/>
        <v>0</v>
      </c>
      <c r="Q90" s="364">
        <f t="shared" si="21"/>
        <v>0</v>
      </c>
      <c r="R90" s="365">
        <v>1</v>
      </c>
      <c r="S90" s="364">
        <f t="shared" si="22"/>
        <v>0</v>
      </c>
      <c r="T90" s="364">
        <f t="shared" si="23"/>
        <v>0</v>
      </c>
      <c r="U90" s="366">
        <f t="shared" si="24"/>
        <v>0</v>
      </c>
    </row>
    <row r="91" spans="2:21" ht="15" customHeight="1" x14ac:dyDescent="0.2">
      <c r="B91" s="359"/>
      <c r="C91" s="360" t="s">
        <v>0</v>
      </c>
      <c r="D91" s="534" t="s">
        <v>0</v>
      </c>
      <c r="E91" s="536"/>
      <c r="F91" s="368"/>
      <c r="G91" s="361"/>
      <c r="H91" s="362"/>
      <c r="I91" s="362"/>
      <c r="J91" s="363"/>
      <c r="K91" s="534"/>
      <c r="L91" s="535"/>
      <c r="M91" s="536"/>
      <c r="N91" s="364">
        <f t="shared" si="19"/>
        <v>0</v>
      </c>
      <c r="O91" s="365">
        <v>1</v>
      </c>
      <c r="P91" s="364">
        <f t="shared" si="20"/>
        <v>0</v>
      </c>
      <c r="Q91" s="364">
        <f t="shared" si="21"/>
        <v>0</v>
      </c>
      <c r="R91" s="365">
        <v>1</v>
      </c>
      <c r="S91" s="364">
        <f t="shared" si="22"/>
        <v>0</v>
      </c>
      <c r="T91" s="364">
        <f t="shared" ref="T91:T135" si="25">N91+Q91</f>
        <v>0</v>
      </c>
      <c r="U91" s="366">
        <f t="shared" ref="U91:U135" si="26">P91+S91</f>
        <v>0</v>
      </c>
    </row>
    <row r="92" spans="2:21" ht="15" customHeight="1" x14ac:dyDescent="0.2">
      <c r="B92" s="359"/>
      <c r="C92" s="360" t="s">
        <v>0</v>
      </c>
      <c r="D92" s="534" t="s">
        <v>0</v>
      </c>
      <c r="E92" s="536"/>
      <c r="F92" s="368"/>
      <c r="G92" s="361"/>
      <c r="H92" s="362"/>
      <c r="I92" s="362"/>
      <c r="J92" s="363"/>
      <c r="K92" s="534"/>
      <c r="L92" s="535"/>
      <c r="M92" s="536"/>
      <c r="N92" s="364">
        <f t="shared" si="19"/>
        <v>0</v>
      </c>
      <c r="O92" s="365">
        <v>1</v>
      </c>
      <c r="P92" s="364">
        <f t="shared" si="20"/>
        <v>0</v>
      </c>
      <c r="Q92" s="364">
        <f t="shared" si="21"/>
        <v>0</v>
      </c>
      <c r="R92" s="365">
        <v>1</v>
      </c>
      <c r="S92" s="364">
        <f t="shared" si="22"/>
        <v>0</v>
      </c>
      <c r="T92" s="364">
        <f t="shared" si="25"/>
        <v>0</v>
      </c>
      <c r="U92" s="366">
        <f t="shared" si="26"/>
        <v>0</v>
      </c>
    </row>
    <row r="93" spans="2:21" ht="15" customHeight="1" x14ac:dyDescent="0.2">
      <c r="B93" s="359"/>
      <c r="C93" s="360" t="s">
        <v>0</v>
      </c>
      <c r="D93" s="534" t="s">
        <v>0</v>
      </c>
      <c r="E93" s="536"/>
      <c r="F93" s="368"/>
      <c r="G93" s="361"/>
      <c r="H93" s="362"/>
      <c r="I93" s="362"/>
      <c r="J93" s="363"/>
      <c r="K93" s="534"/>
      <c r="L93" s="535"/>
      <c r="M93" s="536"/>
      <c r="N93" s="364">
        <f t="shared" si="19"/>
        <v>0</v>
      </c>
      <c r="O93" s="365">
        <v>1</v>
      </c>
      <c r="P93" s="364">
        <f t="shared" si="20"/>
        <v>0</v>
      </c>
      <c r="Q93" s="364">
        <f t="shared" si="21"/>
        <v>0</v>
      </c>
      <c r="R93" s="365">
        <v>1</v>
      </c>
      <c r="S93" s="364">
        <f t="shared" si="22"/>
        <v>0</v>
      </c>
      <c r="T93" s="364">
        <f t="shared" si="25"/>
        <v>0</v>
      </c>
      <c r="U93" s="366">
        <f t="shared" si="26"/>
        <v>0</v>
      </c>
    </row>
    <row r="94" spans="2:21" ht="15" customHeight="1" x14ac:dyDescent="0.2">
      <c r="B94" s="359"/>
      <c r="C94" s="360" t="s">
        <v>0</v>
      </c>
      <c r="D94" s="534" t="s">
        <v>0</v>
      </c>
      <c r="E94" s="536"/>
      <c r="F94" s="368"/>
      <c r="G94" s="361"/>
      <c r="H94" s="362"/>
      <c r="I94" s="362"/>
      <c r="J94" s="363"/>
      <c r="K94" s="534"/>
      <c r="L94" s="535"/>
      <c r="M94" s="536"/>
      <c r="N94" s="364">
        <f t="shared" si="19"/>
        <v>0</v>
      </c>
      <c r="O94" s="365">
        <v>1</v>
      </c>
      <c r="P94" s="364">
        <f t="shared" si="20"/>
        <v>0</v>
      </c>
      <c r="Q94" s="364">
        <f t="shared" si="21"/>
        <v>0</v>
      </c>
      <c r="R94" s="365">
        <v>1</v>
      </c>
      <c r="S94" s="364">
        <f t="shared" si="22"/>
        <v>0</v>
      </c>
      <c r="T94" s="364">
        <f t="shared" si="25"/>
        <v>0</v>
      </c>
      <c r="U94" s="366">
        <f t="shared" si="26"/>
        <v>0</v>
      </c>
    </row>
    <row r="95" spans="2:21" ht="15" customHeight="1" x14ac:dyDescent="0.2">
      <c r="B95" s="359"/>
      <c r="C95" s="360" t="s">
        <v>0</v>
      </c>
      <c r="D95" s="534" t="s">
        <v>0</v>
      </c>
      <c r="E95" s="536"/>
      <c r="F95" s="368"/>
      <c r="G95" s="368"/>
      <c r="H95" s="362"/>
      <c r="I95" s="362"/>
      <c r="J95" s="363"/>
      <c r="K95" s="534"/>
      <c r="L95" s="535"/>
      <c r="M95" s="536"/>
      <c r="N95" s="364">
        <f t="shared" si="19"/>
        <v>0</v>
      </c>
      <c r="O95" s="365">
        <v>1</v>
      </c>
      <c r="P95" s="364">
        <f t="shared" si="20"/>
        <v>0</v>
      </c>
      <c r="Q95" s="364">
        <f t="shared" si="21"/>
        <v>0</v>
      </c>
      <c r="R95" s="365">
        <v>1</v>
      </c>
      <c r="S95" s="364">
        <f t="shared" si="22"/>
        <v>0</v>
      </c>
      <c r="T95" s="364">
        <f t="shared" si="25"/>
        <v>0</v>
      </c>
      <c r="U95" s="366">
        <f t="shared" si="26"/>
        <v>0</v>
      </c>
    </row>
    <row r="96" spans="2:21" ht="15" customHeight="1" x14ac:dyDescent="0.2">
      <c r="B96" s="359"/>
      <c r="C96" s="360" t="s">
        <v>0</v>
      </c>
      <c r="D96" s="534" t="s">
        <v>0</v>
      </c>
      <c r="E96" s="536"/>
      <c r="F96" s="368"/>
      <c r="G96" s="368"/>
      <c r="H96" s="362"/>
      <c r="I96" s="362"/>
      <c r="J96" s="363"/>
      <c r="K96" s="534"/>
      <c r="L96" s="535"/>
      <c r="M96" s="536"/>
      <c r="N96" s="364">
        <f t="shared" si="19"/>
        <v>0</v>
      </c>
      <c r="O96" s="365">
        <v>1</v>
      </c>
      <c r="P96" s="364">
        <f t="shared" si="20"/>
        <v>0</v>
      </c>
      <c r="Q96" s="364">
        <f t="shared" si="21"/>
        <v>0</v>
      </c>
      <c r="R96" s="365">
        <v>1</v>
      </c>
      <c r="S96" s="364">
        <f t="shared" si="22"/>
        <v>0</v>
      </c>
      <c r="T96" s="364">
        <f t="shared" si="25"/>
        <v>0</v>
      </c>
      <c r="U96" s="366">
        <f t="shared" si="26"/>
        <v>0</v>
      </c>
    </row>
    <row r="97" spans="2:21" ht="15" customHeight="1" x14ac:dyDescent="0.2">
      <c r="B97" s="359"/>
      <c r="C97" s="360" t="s">
        <v>0</v>
      </c>
      <c r="D97" s="534" t="s">
        <v>0</v>
      </c>
      <c r="E97" s="536"/>
      <c r="F97" s="368"/>
      <c r="G97" s="368"/>
      <c r="H97" s="362"/>
      <c r="I97" s="362"/>
      <c r="J97" s="363"/>
      <c r="K97" s="534"/>
      <c r="L97" s="535"/>
      <c r="M97" s="536"/>
      <c r="N97" s="364">
        <f t="shared" si="19"/>
        <v>0</v>
      </c>
      <c r="O97" s="365">
        <v>1</v>
      </c>
      <c r="P97" s="364">
        <f t="shared" si="20"/>
        <v>0</v>
      </c>
      <c r="Q97" s="364">
        <f t="shared" si="21"/>
        <v>0</v>
      </c>
      <c r="R97" s="365">
        <v>1</v>
      </c>
      <c r="S97" s="364">
        <f t="shared" si="22"/>
        <v>0</v>
      </c>
      <c r="T97" s="364">
        <f t="shared" si="25"/>
        <v>0</v>
      </c>
      <c r="U97" s="366">
        <f t="shared" si="26"/>
        <v>0</v>
      </c>
    </row>
    <row r="98" spans="2:21" ht="15" customHeight="1" x14ac:dyDescent="0.2">
      <c r="B98" s="359"/>
      <c r="C98" s="360" t="s">
        <v>0</v>
      </c>
      <c r="D98" s="534" t="s">
        <v>0</v>
      </c>
      <c r="E98" s="536"/>
      <c r="F98" s="368"/>
      <c r="G98" s="368"/>
      <c r="H98" s="362"/>
      <c r="I98" s="362"/>
      <c r="J98" s="363"/>
      <c r="K98" s="534"/>
      <c r="L98" s="535"/>
      <c r="M98" s="536"/>
      <c r="N98" s="364">
        <f t="shared" si="19"/>
        <v>0</v>
      </c>
      <c r="O98" s="365">
        <v>1</v>
      </c>
      <c r="P98" s="364">
        <f t="shared" si="20"/>
        <v>0</v>
      </c>
      <c r="Q98" s="364">
        <f t="shared" si="21"/>
        <v>0</v>
      </c>
      <c r="R98" s="365">
        <v>1</v>
      </c>
      <c r="S98" s="364">
        <f t="shared" si="22"/>
        <v>0</v>
      </c>
      <c r="T98" s="364">
        <f t="shared" si="25"/>
        <v>0</v>
      </c>
      <c r="U98" s="366">
        <f t="shared" si="26"/>
        <v>0</v>
      </c>
    </row>
    <row r="99" spans="2:21" ht="15" customHeight="1" x14ac:dyDescent="0.2">
      <c r="B99" s="359"/>
      <c r="C99" s="360" t="s">
        <v>0</v>
      </c>
      <c r="D99" s="534" t="s">
        <v>0</v>
      </c>
      <c r="E99" s="536"/>
      <c r="F99" s="368"/>
      <c r="G99" s="368"/>
      <c r="H99" s="362"/>
      <c r="I99" s="362"/>
      <c r="J99" s="363"/>
      <c r="K99" s="534"/>
      <c r="L99" s="535"/>
      <c r="M99" s="536"/>
      <c r="N99" s="364">
        <f t="shared" si="19"/>
        <v>0</v>
      </c>
      <c r="O99" s="365">
        <v>1</v>
      </c>
      <c r="P99" s="364">
        <f t="shared" si="20"/>
        <v>0</v>
      </c>
      <c r="Q99" s="364">
        <f t="shared" si="21"/>
        <v>0</v>
      </c>
      <c r="R99" s="365">
        <v>1</v>
      </c>
      <c r="S99" s="364">
        <f t="shared" si="22"/>
        <v>0</v>
      </c>
      <c r="T99" s="364">
        <f t="shared" si="25"/>
        <v>0</v>
      </c>
      <c r="U99" s="366">
        <f t="shared" si="26"/>
        <v>0</v>
      </c>
    </row>
    <row r="100" spans="2:21" ht="15" customHeight="1" x14ac:dyDescent="0.2">
      <c r="B100" s="359"/>
      <c r="C100" s="360" t="s">
        <v>0</v>
      </c>
      <c r="D100" s="534" t="s">
        <v>0</v>
      </c>
      <c r="E100" s="536"/>
      <c r="F100" s="368"/>
      <c r="G100" s="368"/>
      <c r="H100" s="362"/>
      <c r="I100" s="362"/>
      <c r="J100" s="363"/>
      <c r="K100" s="534"/>
      <c r="L100" s="535"/>
      <c r="M100" s="536"/>
      <c r="N100" s="364">
        <f t="shared" si="19"/>
        <v>0</v>
      </c>
      <c r="O100" s="365">
        <v>1</v>
      </c>
      <c r="P100" s="364">
        <f t="shared" si="20"/>
        <v>0</v>
      </c>
      <c r="Q100" s="364">
        <f t="shared" si="21"/>
        <v>0</v>
      </c>
      <c r="R100" s="365">
        <v>1</v>
      </c>
      <c r="S100" s="364">
        <f t="shared" si="22"/>
        <v>0</v>
      </c>
      <c r="T100" s="364">
        <f t="shared" si="25"/>
        <v>0</v>
      </c>
      <c r="U100" s="366">
        <f t="shared" si="26"/>
        <v>0</v>
      </c>
    </row>
    <row r="101" spans="2:21" ht="15" customHeight="1" x14ac:dyDescent="0.2">
      <c r="B101" s="359"/>
      <c r="C101" s="360" t="s">
        <v>0</v>
      </c>
      <c r="D101" s="534" t="s">
        <v>0</v>
      </c>
      <c r="E101" s="536"/>
      <c r="F101" s="368"/>
      <c r="G101" s="368"/>
      <c r="H101" s="362"/>
      <c r="I101" s="362"/>
      <c r="J101" s="363"/>
      <c r="K101" s="534"/>
      <c r="L101" s="535"/>
      <c r="M101" s="536"/>
      <c r="N101" s="364">
        <f t="shared" si="19"/>
        <v>0</v>
      </c>
      <c r="O101" s="365">
        <v>1</v>
      </c>
      <c r="P101" s="364">
        <f t="shared" si="20"/>
        <v>0</v>
      </c>
      <c r="Q101" s="364">
        <f t="shared" si="21"/>
        <v>0</v>
      </c>
      <c r="R101" s="365">
        <v>1</v>
      </c>
      <c r="S101" s="364">
        <f t="shared" si="22"/>
        <v>0</v>
      </c>
      <c r="T101" s="364">
        <f t="shared" si="25"/>
        <v>0</v>
      </c>
      <c r="U101" s="366">
        <f t="shared" si="26"/>
        <v>0</v>
      </c>
    </row>
    <row r="102" spans="2:21" ht="15" customHeight="1" x14ac:dyDescent="0.2">
      <c r="B102" s="359"/>
      <c r="C102" s="360" t="s">
        <v>0</v>
      </c>
      <c r="D102" s="534" t="s">
        <v>0</v>
      </c>
      <c r="E102" s="536"/>
      <c r="F102" s="368"/>
      <c r="G102" s="368"/>
      <c r="H102" s="362"/>
      <c r="I102" s="362"/>
      <c r="J102" s="363"/>
      <c r="K102" s="534"/>
      <c r="L102" s="535"/>
      <c r="M102" s="536"/>
      <c r="N102" s="364">
        <f t="shared" si="19"/>
        <v>0</v>
      </c>
      <c r="O102" s="365">
        <v>1</v>
      </c>
      <c r="P102" s="364">
        <f t="shared" si="20"/>
        <v>0</v>
      </c>
      <c r="Q102" s="364">
        <f t="shared" si="21"/>
        <v>0</v>
      </c>
      <c r="R102" s="365">
        <v>1</v>
      </c>
      <c r="S102" s="364">
        <f t="shared" si="22"/>
        <v>0</v>
      </c>
      <c r="T102" s="364">
        <f t="shared" si="25"/>
        <v>0</v>
      </c>
      <c r="U102" s="366">
        <f t="shared" si="26"/>
        <v>0</v>
      </c>
    </row>
    <row r="103" spans="2:21" ht="15" customHeight="1" x14ac:dyDescent="0.2">
      <c r="B103" s="359"/>
      <c r="C103" s="360" t="s">
        <v>0</v>
      </c>
      <c r="D103" s="534" t="s">
        <v>0</v>
      </c>
      <c r="E103" s="536"/>
      <c r="F103" s="368"/>
      <c r="G103" s="368"/>
      <c r="H103" s="362"/>
      <c r="I103" s="362"/>
      <c r="J103" s="363"/>
      <c r="K103" s="534"/>
      <c r="L103" s="535"/>
      <c r="M103" s="536"/>
      <c r="N103" s="364">
        <f t="shared" si="19"/>
        <v>0</v>
      </c>
      <c r="O103" s="365">
        <v>1</v>
      </c>
      <c r="P103" s="364">
        <f t="shared" si="20"/>
        <v>0</v>
      </c>
      <c r="Q103" s="364">
        <f t="shared" si="21"/>
        <v>0</v>
      </c>
      <c r="R103" s="365">
        <v>1</v>
      </c>
      <c r="S103" s="364">
        <f t="shared" si="22"/>
        <v>0</v>
      </c>
      <c r="T103" s="364">
        <f t="shared" si="25"/>
        <v>0</v>
      </c>
      <c r="U103" s="366">
        <f t="shared" si="26"/>
        <v>0</v>
      </c>
    </row>
    <row r="104" spans="2:21" ht="15" customHeight="1" x14ac:dyDescent="0.2">
      <c r="B104" s="359"/>
      <c r="C104" s="360" t="s">
        <v>0</v>
      </c>
      <c r="D104" s="534" t="s">
        <v>0</v>
      </c>
      <c r="E104" s="536"/>
      <c r="F104" s="368"/>
      <c r="G104" s="368"/>
      <c r="H104" s="362"/>
      <c r="I104" s="362"/>
      <c r="J104" s="363"/>
      <c r="K104" s="534"/>
      <c r="L104" s="535"/>
      <c r="M104" s="536"/>
      <c r="N104" s="364">
        <f t="shared" si="19"/>
        <v>0</v>
      </c>
      <c r="O104" s="365">
        <v>1</v>
      </c>
      <c r="P104" s="364">
        <f t="shared" si="20"/>
        <v>0</v>
      </c>
      <c r="Q104" s="364">
        <f t="shared" si="21"/>
        <v>0</v>
      </c>
      <c r="R104" s="365">
        <v>1</v>
      </c>
      <c r="S104" s="364">
        <f t="shared" si="22"/>
        <v>0</v>
      </c>
      <c r="T104" s="364">
        <f t="shared" si="25"/>
        <v>0</v>
      </c>
      <c r="U104" s="366">
        <f t="shared" si="26"/>
        <v>0</v>
      </c>
    </row>
    <row r="105" spans="2:21" ht="15" customHeight="1" x14ac:dyDescent="0.2">
      <c r="B105" s="359"/>
      <c r="C105" s="360" t="s">
        <v>0</v>
      </c>
      <c r="D105" s="534" t="s">
        <v>0</v>
      </c>
      <c r="E105" s="536"/>
      <c r="F105" s="368"/>
      <c r="G105" s="368"/>
      <c r="H105" s="362"/>
      <c r="I105" s="362"/>
      <c r="J105" s="363"/>
      <c r="K105" s="534"/>
      <c r="L105" s="535"/>
      <c r="M105" s="536"/>
      <c r="N105" s="364">
        <f t="shared" si="19"/>
        <v>0</v>
      </c>
      <c r="O105" s="365">
        <v>1</v>
      </c>
      <c r="P105" s="364">
        <f t="shared" si="20"/>
        <v>0</v>
      </c>
      <c r="Q105" s="364">
        <f t="shared" si="21"/>
        <v>0</v>
      </c>
      <c r="R105" s="365">
        <v>1</v>
      </c>
      <c r="S105" s="364">
        <f t="shared" si="22"/>
        <v>0</v>
      </c>
      <c r="T105" s="364">
        <f t="shared" si="25"/>
        <v>0</v>
      </c>
      <c r="U105" s="366">
        <f t="shared" si="26"/>
        <v>0</v>
      </c>
    </row>
    <row r="106" spans="2:21" ht="15" customHeight="1" x14ac:dyDescent="0.2">
      <c r="B106" s="359"/>
      <c r="C106" s="360" t="s">
        <v>0</v>
      </c>
      <c r="D106" s="534" t="s">
        <v>0</v>
      </c>
      <c r="E106" s="536"/>
      <c r="F106" s="368"/>
      <c r="G106" s="368"/>
      <c r="H106" s="362"/>
      <c r="I106" s="362"/>
      <c r="J106" s="363"/>
      <c r="K106" s="534"/>
      <c r="L106" s="535"/>
      <c r="M106" s="536"/>
      <c r="N106" s="364">
        <f t="shared" si="19"/>
        <v>0</v>
      </c>
      <c r="O106" s="365">
        <v>1</v>
      </c>
      <c r="P106" s="364">
        <f t="shared" si="20"/>
        <v>0</v>
      </c>
      <c r="Q106" s="364">
        <f t="shared" si="21"/>
        <v>0</v>
      </c>
      <c r="R106" s="365">
        <v>1</v>
      </c>
      <c r="S106" s="364">
        <f t="shared" si="22"/>
        <v>0</v>
      </c>
      <c r="T106" s="364">
        <f t="shared" si="25"/>
        <v>0</v>
      </c>
      <c r="U106" s="366">
        <f t="shared" si="26"/>
        <v>0</v>
      </c>
    </row>
    <row r="107" spans="2:21" ht="15" customHeight="1" x14ac:dyDescent="0.2">
      <c r="B107" s="359"/>
      <c r="C107" s="360" t="s">
        <v>0</v>
      </c>
      <c r="D107" s="534" t="s">
        <v>0</v>
      </c>
      <c r="E107" s="536"/>
      <c r="F107" s="368"/>
      <c r="G107" s="368"/>
      <c r="H107" s="362"/>
      <c r="I107" s="362"/>
      <c r="J107" s="363"/>
      <c r="K107" s="534"/>
      <c r="L107" s="535"/>
      <c r="M107" s="536"/>
      <c r="N107" s="364">
        <f t="shared" si="19"/>
        <v>0</v>
      </c>
      <c r="O107" s="365">
        <v>1</v>
      </c>
      <c r="P107" s="364">
        <f t="shared" si="20"/>
        <v>0</v>
      </c>
      <c r="Q107" s="364">
        <f t="shared" si="21"/>
        <v>0</v>
      </c>
      <c r="R107" s="365">
        <v>1</v>
      </c>
      <c r="S107" s="364">
        <f t="shared" si="22"/>
        <v>0</v>
      </c>
      <c r="T107" s="364">
        <f t="shared" si="25"/>
        <v>0</v>
      </c>
      <c r="U107" s="366">
        <f t="shared" si="26"/>
        <v>0</v>
      </c>
    </row>
    <row r="108" spans="2:21" ht="15" customHeight="1" x14ac:dyDescent="0.2">
      <c r="B108" s="359"/>
      <c r="C108" s="360" t="s">
        <v>0</v>
      </c>
      <c r="D108" s="534" t="s">
        <v>0</v>
      </c>
      <c r="E108" s="536"/>
      <c r="F108" s="368"/>
      <c r="G108" s="368"/>
      <c r="H108" s="362"/>
      <c r="I108" s="362"/>
      <c r="J108" s="363"/>
      <c r="K108" s="534"/>
      <c r="L108" s="535"/>
      <c r="M108" s="536"/>
      <c r="N108" s="364">
        <f t="shared" si="19"/>
        <v>0</v>
      </c>
      <c r="O108" s="365">
        <v>1</v>
      </c>
      <c r="P108" s="364">
        <f t="shared" si="20"/>
        <v>0</v>
      </c>
      <c r="Q108" s="364">
        <f t="shared" si="21"/>
        <v>0</v>
      </c>
      <c r="R108" s="365">
        <v>1</v>
      </c>
      <c r="S108" s="364">
        <f t="shared" si="22"/>
        <v>0</v>
      </c>
      <c r="T108" s="364">
        <f t="shared" si="25"/>
        <v>0</v>
      </c>
      <c r="U108" s="366">
        <f t="shared" si="26"/>
        <v>0</v>
      </c>
    </row>
    <row r="109" spans="2:21" ht="15" customHeight="1" x14ac:dyDescent="0.2">
      <c r="B109" s="359"/>
      <c r="C109" s="360" t="s">
        <v>0</v>
      </c>
      <c r="D109" s="534" t="s">
        <v>0</v>
      </c>
      <c r="E109" s="536"/>
      <c r="F109" s="368"/>
      <c r="G109" s="368"/>
      <c r="H109" s="362"/>
      <c r="I109" s="362"/>
      <c r="J109" s="363"/>
      <c r="K109" s="534"/>
      <c r="L109" s="535"/>
      <c r="M109" s="536"/>
      <c r="N109" s="364">
        <f t="shared" si="19"/>
        <v>0</v>
      </c>
      <c r="O109" s="365">
        <v>1</v>
      </c>
      <c r="P109" s="364">
        <f t="shared" si="20"/>
        <v>0</v>
      </c>
      <c r="Q109" s="364">
        <f t="shared" si="21"/>
        <v>0</v>
      </c>
      <c r="R109" s="365">
        <v>1</v>
      </c>
      <c r="S109" s="364">
        <f t="shared" si="22"/>
        <v>0</v>
      </c>
      <c r="T109" s="364">
        <f t="shared" si="25"/>
        <v>0</v>
      </c>
      <c r="U109" s="366">
        <f t="shared" si="26"/>
        <v>0</v>
      </c>
    </row>
    <row r="110" spans="2:21" ht="15" customHeight="1" x14ac:dyDescent="0.2">
      <c r="B110" s="359"/>
      <c r="C110" s="360" t="s">
        <v>0</v>
      </c>
      <c r="D110" s="534" t="s">
        <v>0</v>
      </c>
      <c r="E110" s="536"/>
      <c r="F110" s="368"/>
      <c r="G110" s="368"/>
      <c r="H110" s="362"/>
      <c r="I110" s="362"/>
      <c r="J110" s="363"/>
      <c r="K110" s="534"/>
      <c r="L110" s="535"/>
      <c r="M110" s="536"/>
      <c r="N110" s="364">
        <f t="shared" si="19"/>
        <v>0</v>
      </c>
      <c r="O110" s="365">
        <v>1</v>
      </c>
      <c r="P110" s="364">
        <f t="shared" si="20"/>
        <v>0</v>
      </c>
      <c r="Q110" s="364">
        <f t="shared" si="21"/>
        <v>0</v>
      </c>
      <c r="R110" s="365">
        <v>1</v>
      </c>
      <c r="S110" s="364">
        <f t="shared" si="22"/>
        <v>0</v>
      </c>
      <c r="T110" s="364">
        <f t="shared" si="25"/>
        <v>0</v>
      </c>
      <c r="U110" s="366">
        <f t="shared" si="26"/>
        <v>0</v>
      </c>
    </row>
    <row r="111" spans="2:21" ht="15" customHeight="1" x14ac:dyDescent="0.2">
      <c r="B111" s="359"/>
      <c r="C111" s="360" t="s">
        <v>0</v>
      </c>
      <c r="D111" s="534" t="s">
        <v>0</v>
      </c>
      <c r="E111" s="536"/>
      <c r="F111" s="368"/>
      <c r="G111" s="368"/>
      <c r="H111" s="362"/>
      <c r="I111" s="362"/>
      <c r="J111" s="363"/>
      <c r="K111" s="534"/>
      <c r="L111" s="535"/>
      <c r="M111" s="536"/>
      <c r="N111" s="364">
        <f t="shared" si="19"/>
        <v>0</v>
      </c>
      <c r="O111" s="365">
        <v>1</v>
      </c>
      <c r="P111" s="364">
        <f t="shared" si="20"/>
        <v>0</v>
      </c>
      <c r="Q111" s="364">
        <f t="shared" si="21"/>
        <v>0</v>
      </c>
      <c r="R111" s="365">
        <v>1</v>
      </c>
      <c r="S111" s="364">
        <f t="shared" si="22"/>
        <v>0</v>
      </c>
      <c r="T111" s="364">
        <f t="shared" si="25"/>
        <v>0</v>
      </c>
      <c r="U111" s="366">
        <f t="shared" si="26"/>
        <v>0</v>
      </c>
    </row>
    <row r="112" spans="2:21" ht="15" customHeight="1" x14ac:dyDescent="0.2">
      <c r="B112" s="359"/>
      <c r="C112" s="360" t="s">
        <v>0</v>
      </c>
      <c r="D112" s="534" t="s">
        <v>0</v>
      </c>
      <c r="E112" s="536"/>
      <c r="F112" s="368"/>
      <c r="G112" s="368"/>
      <c r="H112" s="362"/>
      <c r="I112" s="362"/>
      <c r="J112" s="363"/>
      <c r="K112" s="534"/>
      <c r="L112" s="535"/>
      <c r="M112" s="536"/>
      <c r="N112" s="364">
        <f t="shared" si="19"/>
        <v>0</v>
      </c>
      <c r="O112" s="365">
        <v>1</v>
      </c>
      <c r="P112" s="364">
        <f t="shared" si="20"/>
        <v>0</v>
      </c>
      <c r="Q112" s="364">
        <f t="shared" si="21"/>
        <v>0</v>
      </c>
      <c r="R112" s="365">
        <v>1</v>
      </c>
      <c r="S112" s="364">
        <f t="shared" si="22"/>
        <v>0</v>
      </c>
      <c r="T112" s="364">
        <f t="shared" si="25"/>
        <v>0</v>
      </c>
      <c r="U112" s="366">
        <f t="shared" si="26"/>
        <v>0</v>
      </c>
    </row>
    <row r="113" spans="2:21" ht="15" customHeight="1" x14ac:dyDescent="0.2">
      <c r="B113" s="359"/>
      <c r="C113" s="360" t="s">
        <v>0</v>
      </c>
      <c r="D113" s="534" t="s">
        <v>0</v>
      </c>
      <c r="E113" s="536"/>
      <c r="F113" s="368"/>
      <c r="G113" s="368"/>
      <c r="H113" s="362"/>
      <c r="I113" s="362"/>
      <c r="J113" s="363"/>
      <c r="K113" s="534"/>
      <c r="L113" s="535"/>
      <c r="M113" s="536"/>
      <c r="N113" s="364">
        <f t="shared" si="19"/>
        <v>0</v>
      </c>
      <c r="O113" s="365">
        <v>1</v>
      </c>
      <c r="P113" s="364">
        <f t="shared" si="20"/>
        <v>0</v>
      </c>
      <c r="Q113" s="364">
        <f t="shared" si="21"/>
        <v>0</v>
      </c>
      <c r="R113" s="365">
        <v>1</v>
      </c>
      <c r="S113" s="364">
        <f t="shared" si="22"/>
        <v>0</v>
      </c>
      <c r="T113" s="364">
        <f t="shared" si="25"/>
        <v>0</v>
      </c>
      <c r="U113" s="366">
        <f t="shared" si="26"/>
        <v>0</v>
      </c>
    </row>
    <row r="114" spans="2:21" ht="15" customHeight="1" x14ac:dyDescent="0.2">
      <c r="B114" s="359"/>
      <c r="C114" s="360" t="s">
        <v>0</v>
      </c>
      <c r="D114" s="534" t="s">
        <v>0</v>
      </c>
      <c r="E114" s="536"/>
      <c r="F114" s="368"/>
      <c r="G114" s="368"/>
      <c r="H114" s="362"/>
      <c r="I114" s="362"/>
      <c r="J114" s="363"/>
      <c r="K114" s="534"/>
      <c r="L114" s="535"/>
      <c r="M114" s="536"/>
      <c r="N114" s="364">
        <f t="shared" si="19"/>
        <v>0</v>
      </c>
      <c r="O114" s="365">
        <v>1</v>
      </c>
      <c r="P114" s="364">
        <f t="shared" si="20"/>
        <v>0</v>
      </c>
      <c r="Q114" s="364">
        <f t="shared" si="21"/>
        <v>0</v>
      </c>
      <c r="R114" s="365">
        <v>1</v>
      </c>
      <c r="S114" s="364">
        <f t="shared" si="22"/>
        <v>0</v>
      </c>
      <c r="T114" s="364">
        <f t="shared" si="25"/>
        <v>0</v>
      </c>
      <c r="U114" s="366">
        <f t="shared" si="26"/>
        <v>0</v>
      </c>
    </row>
    <row r="115" spans="2:21" ht="15" customHeight="1" x14ac:dyDescent="0.2">
      <c r="B115" s="359"/>
      <c r="C115" s="360" t="s">
        <v>0</v>
      </c>
      <c r="D115" s="534" t="s">
        <v>0</v>
      </c>
      <c r="E115" s="536"/>
      <c r="F115" s="368"/>
      <c r="G115" s="368"/>
      <c r="H115" s="362"/>
      <c r="I115" s="362"/>
      <c r="J115" s="363"/>
      <c r="K115" s="534"/>
      <c r="L115" s="535"/>
      <c r="M115" s="536"/>
      <c r="N115" s="364">
        <f t="shared" si="19"/>
        <v>0</v>
      </c>
      <c r="O115" s="365">
        <v>1</v>
      </c>
      <c r="P115" s="364">
        <f t="shared" si="20"/>
        <v>0</v>
      </c>
      <c r="Q115" s="364">
        <f t="shared" si="21"/>
        <v>0</v>
      </c>
      <c r="R115" s="365">
        <v>1</v>
      </c>
      <c r="S115" s="364">
        <f t="shared" si="22"/>
        <v>0</v>
      </c>
      <c r="T115" s="364">
        <f t="shared" si="25"/>
        <v>0</v>
      </c>
      <c r="U115" s="366">
        <f t="shared" si="26"/>
        <v>0</v>
      </c>
    </row>
    <row r="116" spans="2:21" ht="15" customHeight="1" x14ac:dyDescent="0.2">
      <c r="B116" s="359"/>
      <c r="C116" s="360" t="s">
        <v>0</v>
      </c>
      <c r="D116" s="534" t="s">
        <v>0</v>
      </c>
      <c r="E116" s="536"/>
      <c r="F116" s="368"/>
      <c r="G116" s="368"/>
      <c r="H116" s="362"/>
      <c r="I116" s="362"/>
      <c r="J116" s="363"/>
      <c r="K116" s="534"/>
      <c r="L116" s="535"/>
      <c r="M116" s="536"/>
      <c r="N116" s="364">
        <f t="shared" si="19"/>
        <v>0</v>
      </c>
      <c r="O116" s="365">
        <v>1</v>
      </c>
      <c r="P116" s="364">
        <f t="shared" si="20"/>
        <v>0</v>
      </c>
      <c r="Q116" s="364">
        <f t="shared" si="21"/>
        <v>0</v>
      </c>
      <c r="R116" s="365">
        <v>1</v>
      </c>
      <c r="S116" s="364">
        <f t="shared" si="22"/>
        <v>0</v>
      </c>
      <c r="T116" s="364">
        <f t="shared" si="25"/>
        <v>0</v>
      </c>
      <c r="U116" s="366">
        <f t="shared" si="26"/>
        <v>0</v>
      </c>
    </row>
    <row r="117" spans="2:21" ht="15" customHeight="1" x14ac:dyDescent="0.2">
      <c r="B117" s="359"/>
      <c r="C117" s="360" t="s">
        <v>0</v>
      </c>
      <c r="D117" s="534" t="s">
        <v>0</v>
      </c>
      <c r="E117" s="536"/>
      <c r="F117" s="368"/>
      <c r="G117" s="368"/>
      <c r="H117" s="362"/>
      <c r="I117" s="362"/>
      <c r="J117" s="363"/>
      <c r="K117" s="534"/>
      <c r="L117" s="535"/>
      <c r="M117" s="536"/>
      <c r="N117" s="364">
        <f t="shared" si="19"/>
        <v>0</v>
      </c>
      <c r="O117" s="365">
        <v>1</v>
      </c>
      <c r="P117" s="364">
        <f t="shared" si="20"/>
        <v>0</v>
      </c>
      <c r="Q117" s="364">
        <f t="shared" si="21"/>
        <v>0</v>
      </c>
      <c r="R117" s="365">
        <v>1</v>
      </c>
      <c r="S117" s="364">
        <f t="shared" si="22"/>
        <v>0</v>
      </c>
      <c r="T117" s="364">
        <f t="shared" si="25"/>
        <v>0</v>
      </c>
      <c r="U117" s="366">
        <f t="shared" si="26"/>
        <v>0</v>
      </c>
    </row>
    <row r="118" spans="2:21" ht="15" customHeight="1" x14ac:dyDescent="0.2">
      <c r="B118" s="359"/>
      <c r="C118" s="360" t="s">
        <v>0</v>
      </c>
      <c r="D118" s="534" t="s">
        <v>0</v>
      </c>
      <c r="E118" s="536"/>
      <c r="F118" s="368"/>
      <c r="G118" s="368"/>
      <c r="H118" s="362"/>
      <c r="I118" s="362"/>
      <c r="J118" s="363"/>
      <c r="K118" s="534"/>
      <c r="L118" s="535"/>
      <c r="M118" s="536"/>
      <c r="N118" s="364">
        <f t="shared" si="19"/>
        <v>0</v>
      </c>
      <c r="O118" s="365">
        <v>1</v>
      </c>
      <c r="P118" s="364">
        <f t="shared" si="20"/>
        <v>0</v>
      </c>
      <c r="Q118" s="364">
        <f t="shared" si="21"/>
        <v>0</v>
      </c>
      <c r="R118" s="365">
        <v>1</v>
      </c>
      <c r="S118" s="364">
        <f t="shared" si="22"/>
        <v>0</v>
      </c>
      <c r="T118" s="364">
        <f t="shared" si="25"/>
        <v>0</v>
      </c>
      <c r="U118" s="366">
        <f t="shared" si="26"/>
        <v>0</v>
      </c>
    </row>
    <row r="119" spans="2:21" ht="15" customHeight="1" x14ac:dyDescent="0.2">
      <c r="B119" s="359"/>
      <c r="C119" s="360" t="s">
        <v>0</v>
      </c>
      <c r="D119" s="534" t="s">
        <v>0</v>
      </c>
      <c r="E119" s="536"/>
      <c r="F119" s="368"/>
      <c r="G119" s="368"/>
      <c r="H119" s="362"/>
      <c r="I119" s="362"/>
      <c r="J119" s="363"/>
      <c r="K119" s="534"/>
      <c r="L119" s="535"/>
      <c r="M119" s="536"/>
      <c r="N119" s="364">
        <f t="shared" si="19"/>
        <v>0</v>
      </c>
      <c r="O119" s="365">
        <v>1</v>
      </c>
      <c r="P119" s="364">
        <f t="shared" si="20"/>
        <v>0</v>
      </c>
      <c r="Q119" s="364">
        <f t="shared" si="21"/>
        <v>0</v>
      </c>
      <c r="R119" s="365">
        <v>1</v>
      </c>
      <c r="S119" s="364">
        <f t="shared" si="22"/>
        <v>0</v>
      </c>
      <c r="T119" s="364">
        <f t="shared" si="25"/>
        <v>0</v>
      </c>
      <c r="U119" s="366">
        <f t="shared" si="26"/>
        <v>0</v>
      </c>
    </row>
    <row r="120" spans="2:21" ht="15" customHeight="1" x14ac:dyDescent="0.2">
      <c r="B120" s="359"/>
      <c r="C120" s="360" t="s">
        <v>0</v>
      </c>
      <c r="D120" s="534" t="s">
        <v>0</v>
      </c>
      <c r="E120" s="536"/>
      <c r="F120" s="368"/>
      <c r="G120" s="368"/>
      <c r="H120" s="362"/>
      <c r="I120" s="362"/>
      <c r="J120" s="363"/>
      <c r="K120" s="534"/>
      <c r="L120" s="535"/>
      <c r="M120" s="536"/>
      <c r="N120" s="364">
        <f t="shared" si="19"/>
        <v>0</v>
      </c>
      <c r="O120" s="365">
        <v>1</v>
      </c>
      <c r="P120" s="364">
        <f t="shared" si="20"/>
        <v>0</v>
      </c>
      <c r="Q120" s="364">
        <f t="shared" si="21"/>
        <v>0</v>
      </c>
      <c r="R120" s="365">
        <v>1</v>
      </c>
      <c r="S120" s="364">
        <f t="shared" si="22"/>
        <v>0</v>
      </c>
      <c r="T120" s="364">
        <f t="shared" si="25"/>
        <v>0</v>
      </c>
      <c r="U120" s="366">
        <f t="shared" si="26"/>
        <v>0</v>
      </c>
    </row>
    <row r="121" spans="2:21" ht="15" customHeight="1" x14ac:dyDescent="0.2">
      <c r="B121" s="359"/>
      <c r="C121" s="360" t="s">
        <v>0</v>
      </c>
      <c r="D121" s="534" t="s">
        <v>0</v>
      </c>
      <c r="E121" s="536"/>
      <c r="F121" s="368"/>
      <c r="G121" s="368"/>
      <c r="H121" s="362"/>
      <c r="I121" s="362"/>
      <c r="J121" s="363"/>
      <c r="K121" s="534"/>
      <c r="L121" s="535"/>
      <c r="M121" s="536"/>
      <c r="N121" s="364">
        <f t="shared" si="19"/>
        <v>0</v>
      </c>
      <c r="O121" s="365">
        <v>1</v>
      </c>
      <c r="P121" s="364">
        <f t="shared" si="20"/>
        <v>0</v>
      </c>
      <c r="Q121" s="364">
        <f t="shared" si="21"/>
        <v>0</v>
      </c>
      <c r="R121" s="365">
        <v>1</v>
      </c>
      <c r="S121" s="364">
        <f t="shared" si="22"/>
        <v>0</v>
      </c>
      <c r="T121" s="364">
        <f t="shared" si="25"/>
        <v>0</v>
      </c>
      <c r="U121" s="366">
        <f t="shared" si="26"/>
        <v>0</v>
      </c>
    </row>
    <row r="122" spans="2:21" ht="15" customHeight="1" x14ac:dyDescent="0.2">
      <c r="B122" s="359"/>
      <c r="C122" s="360" t="s">
        <v>0</v>
      </c>
      <c r="D122" s="534" t="s">
        <v>0</v>
      </c>
      <c r="E122" s="536"/>
      <c r="F122" s="368"/>
      <c r="G122" s="368"/>
      <c r="H122" s="362"/>
      <c r="I122" s="362"/>
      <c r="J122" s="363"/>
      <c r="K122" s="534"/>
      <c r="L122" s="535"/>
      <c r="M122" s="536"/>
      <c r="N122" s="364">
        <f t="shared" si="19"/>
        <v>0</v>
      </c>
      <c r="O122" s="365">
        <v>1</v>
      </c>
      <c r="P122" s="364">
        <f t="shared" si="20"/>
        <v>0</v>
      </c>
      <c r="Q122" s="364">
        <f t="shared" si="21"/>
        <v>0</v>
      </c>
      <c r="R122" s="365">
        <v>1</v>
      </c>
      <c r="S122" s="364">
        <f t="shared" si="22"/>
        <v>0</v>
      </c>
      <c r="T122" s="364">
        <f t="shared" si="25"/>
        <v>0</v>
      </c>
      <c r="U122" s="366">
        <f t="shared" si="26"/>
        <v>0</v>
      </c>
    </row>
    <row r="123" spans="2:21" ht="15" customHeight="1" x14ac:dyDescent="0.2">
      <c r="B123" s="359"/>
      <c r="C123" s="360" t="s">
        <v>0</v>
      </c>
      <c r="D123" s="534" t="s">
        <v>0</v>
      </c>
      <c r="E123" s="536"/>
      <c r="F123" s="368"/>
      <c r="G123" s="368"/>
      <c r="H123" s="362"/>
      <c r="I123" s="362"/>
      <c r="J123" s="363"/>
      <c r="K123" s="534"/>
      <c r="L123" s="535"/>
      <c r="M123" s="536"/>
      <c r="N123" s="364">
        <f t="shared" si="19"/>
        <v>0</v>
      </c>
      <c r="O123" s="365">
        <v>1</v>
      </c>
      <c r="P123" s="364">
        <f t="shared" si="20"/>
        <v>0</v>
      </c>
      <c r="Q123" s="364">
        <f t="shared" si="21"/>
        <v>0</v>
      </c>
      <c r="R123" s="365">
        <v>1</v>
      </c>
      <c r="S123" s="364">
        <f t="shared" si="22"/>
        <v>0</v>
      </c>
      <c r="T123" s="364">
        <f t="shared" si="25"/>
        <v>0</v>
      </c>
      <c r="U123" s="366">
        <f t="shared" si="26"/>
        <v>0</v>
      </c>
    </row>
    <row r="124" spans="2:21" ht="15" customHeight="1" x14ac:dyDescent="0.2">
      <c r="B124" s="359"/>
      <c r="C124" s="360" t="s">
        <v>0</v>
      </c>
      <c r="D124" s="534" t="s">
        <v>0</v>
      </c>
      <c r="E124" s="536"/>
      <c r="F124" s="368"/>
      <c r="G124" s="368"/>
      <c r="H124" s="362"/>
      <c r="I124" s="362"/>
      <c r="J124" s="363"/>
      <c r="K124" s="534"/>
      <c r="L124" s="535"/>
      <c r="M124" s="536"/>
      <c r="N124" s="364">
        <f t="shared" si="19"/>
        <v>0</v>
      </c>
      <c r="O124" s="365">
        <v>1</v>
      </c>
      <c r="P124" s="364">
        <f t="shared" si="20"/>
        <v>0</v>
      </c>
      <c r="Q124" s="364">
        <f t="shared" si="21"/>
        <v>0</v>
      </c>
      <c r="R124" s="365">
        <v>1</v>
      </c>
      <c r="S124" s="364">
        <f t="shared" si="22"/>
        <v>0</v>
      </c>
      <c r="T124" s="364">
        <f t="shared" si="25"/>
        <v>0</v>
      </c>
      <c r="U124" s="366">
        <f t="shared" si="26"/>
        <v>0</v>
      </c>
    </row>
    <row r="125" spans="2:21" ht="15" customHeight="1" x14ac:dyDescent="0.2">
      <c r="B125" s="359"/>
      <c r="C125" s="360" t="s">
        <v>0</v>
      </c>
      <c r="D125" s="534" t="s">
        <v>0</v>
      </c>
      <c r="E125" s="536"/>
      <c r="F125" s="368"/>
      <c r="G125" s="368"/>
      <c r="H125" s="362"/>
      <c r="I125" s="362"/>
      <c r="J125" s="363"/>
      <c r="K125" s="534"/>
      <c r="L125" s="535"/>
      <c r="M125" s="536"/>
      <c r="N125" s="364">
        <f t="shared" si="19"/>
        <v>0</v>
      </c>
      <c r="O125" s="365">
        <v>1</v>
      </c>
      <c r="P125" s="364">
        <f t="shared" si="20"/>
        <v>0</v>
      </c>
      <c r="Q125" s="364">
        <f t="shared" si="21"/>
        <v>0</v>
      </c>
      <c r="R125" s="365">
        <v>1</v>
      </c>
      <c r="S125" s="364">
        <f t="shared" si="22"/>
        <v>0</v>
      </c>
      <c r="T125" s="364">
        <f t="shared" si="25"/>
        <v>0</v>
      </c>
      <c r="U125" s="366">
        <f t="shared" si="26"/>
        <v>0</v>
      </c>
    </row>
    <row r="126" spans="2:21" ht="15" customHeight="1" x14ac:dyDescent="0.2">
      <c r="B126" s="359"/>
      <c r="C126" s="360" t="s">
        <v>0</v>
      </c>
      <c r="D126" s="534" t="s">
        <v>0</v>
      </c>
      <c r="E126" s="536"/>
      <c r="F126" s="368"/>
      <c r="G126" s="368"/>
      <c r="H126" s="362"/>
      <c r="I126" s="362"/>
      <c r="J126" s="363"/>
      <c r="K126" s="534"/>
      <c r="L126" s="535"/>
      <c r="M126" s="536"/>
      <c r="N126" s="364">
        <f t="shared" si="19"/>
        <v>0</v>
      </c>
      <c r="O126" s="365">
        <v>1</v>
      </c>
      <c r="P126" s="364">
        <f t="shared" si="20"/>
        <v>0</v>
      </c>
      <c r="Q126" s="364">
        <f t="shared" si="21"/>
        <v>0</v>
      </c>
      <c r="R126" s="365">
        <v>1</v>
      </c>
      <c r="S126" s="364">
        <f t="shared" si="22"/>
        <v>0</v>
      </c>
      <c r="T126" s="364">
        <f t="shared" si="25"/>
        <v>0</v>
      </c>
      <c r="U126" s="366">
        <f t="shared" si="26"/>
        <v>0</v>
      </c>
    </row>
    <row r="127" spans="2:21" ht="15" customHeight="1" x14ac:dyDescent="0.2">
      <c r="B127" s="359"/>
      <c r="C127" s="360" t="s">
        <v>0</v>
      </c>
      <c r="D127" s="534" t="s">
        <v>0</v>
      </c>
      <c r="E127" s="536"/>
      <c r="F127" s="368"/>
      <c r="G127" s="368"/>
      <c r="H127" s="362"/>
      <c r="I127" s="362"/>
      <c r="J127" s="363"/>
      <c r="K127" s="534"/>
      <c r="L127" s="535"/>
      <c r="M127" s="536"/>
      <c r="N127" s="364">
        <f t="shared" si="19"/>
        <v>0</v>
      </c>
      <c r="O127" s="365">
        <v>1</v>
      </c>
      <c r="P127" s="364">
        <f t="shared" si="20"/>
        <v>0</v>
      </c>
      <c r="Q127" s="364">
        <f t="shared" si="21"/>
        <v>0</v>
      </c>
      <c r="R127" s="365">
        <v>1</v>
      </c>
      <c r="S127" s="364">
        <f t="shared" si="22"/>
        <v>0</v>
      </c>
      <c r="T127" s="364">
        <f t="shared" si="25"/>
        <v>0</v>
      </c>
      <c r="U127" s="366">
        <f t="shared" si="26"/>
        <v>0</v>
      </c>
    </row>
    <row r="128" spans="2:21" ht="15" customHeight="1" x14ac:dyDescent="0.2">
      <c r="B128" s="359"/>
      <c r="C128" s="360" t="s">
        <v>0</v>
      </c>
      <c r="D128" s="534" t="s">
        <v>0</v>
      </c>
      <c r="E128" s="536"/>
      <c r="F128" s="368"/>
      <c r="G128" s="368"/>
      <c r="H128" s="362"/>
      <c r="I128" s="362"/>
      <c r="J128" s="363"/>
      <c r="K128" s="534"/>
      <c r="L128" s="535"/>
      <c r="M128" s="536"/>
      <c r="N128" s="364">
        <f t="shared" si="19"/>
        <v>0</v>
      </c>
      <c r="O128" s="365">
        <v>1</v>
      </c>
      <c r="P128" s="364">
        <f t="shared" si="20"/>
        <v>0</v>
      </c>
      <c r="Q128" s="364">
        <f t="shared" si="21"/>
        <v>0</v>
      </c>
      <c r="R128" s="365">
        <v>1</v>
      </c>
      <c r="S128" s="364">
        <f t="shared" si="22"/>
        <v>0</v>
      </c>
      <c r="T128" s="364">
        <f t="shared" si="25"/>
        <v>0</v>
      </c>
      <c r="U128" s="366">
        <f t="shared" si="26"/>
        <v>0</v>
      </c>
    </row>
    <row r="129" spans="2:21" ht="15" customHeight="1" x14ac:dyDescent="0.2">
      <c r="B129" s="359"/>
      <c r="C129" s="360" t="s">
        <v>0</v>
      </c>
      <c r="D129" s="534" t="s">
        <v>0</v>
      </c>
      <c r="E129" s="536"/>
      <c r="F129" s="368"/>
      <c r="G129" s="368"/>
      <c r="H129" s="362"/>
      <c r="I129" s="362"/>
      <c r="J129" s="363"/>
      <c r="K129" s="534"/>
      <c r="L129" s="535"/>
      <c r="M129" s="536"/>
      <c r="N129" s="364">
        <f t="shared" si="19"/>
        <v>0</v>
      </c>
      <c r="O129" s="365">
        <v>1</v>
      </c>
      <c r="P129" s="364">
        <f t="shared" si="20"/>
        <v>0</v>
      </c>
      <c r="Q129" s="364">
        <f t="shared" si="21"/>
        <v>0</v>
      </c>
      <c r="R129" s="365">
        <v>1</v>
      </c>
      <c r="S129" s="364">
        <f t="shared" si="22"/>
        <v>0</v>
      </c>
      <c r="T129" s="364">
        <f t="shared" si="25"/>
        <v>0</v>
      </c>
      <c r="U129" s="366">
        <f t="shared" si="26"/>
        <v>0</v>
      </c>
    </row>
    <row r="130" spans="2:21" ht="15" customHeight="1" x14ac:dyDescent="0.2">
      <c r="B130" s="359"/>
      <c r="C130" s="360" t="s">
        <v>0</v>
      </c>
      <c r="D130" s="534" t="s">
        <v>0</v>
      </c>
      <c r="E130" s="536"/>
      <c r="F130" s="368"/>
      <c r="G130" s="368"/>
      <c r="H130" s="362"/>
      <c r="I130" s="362"/>
      <c r="J130" s="363"/>
      <c r="K130" s="534"/>
      <c r="L130" s="535"/>
      <c r="M130" s="536"/>
      <c r="N130" s="364">
        <f t="shared" si="19"/>
        <v>0</v>
      </c>
      <c r="O130" s="365">
        <v>1</v>
      </c>
      <c r="P130" s="364">
        <f t="shared" si="20"/>
        <v>0</v>
      </c>
      <c r="Q130" s="364">
        <f t="shared" si="21"/>
        <v>0</v>
      </c>
      <c r="R130" s="365">
        <v>1</v>
      </c>
      <c r="S130" s="364">
        <f t="shared" si="22"/>
        <v>0</v>
      </c>
      <c r="T130" s="364">
        <f t="shared" si="25"/>
        <v>0</v>
      </c>
      <c r="U130" s="366">
        <f t="shared" si="26"/>
        <v>0</v>
      </c>
    </row>
    <row r="131" spans="2:21" ht="15" customHeight="1" x14ac:dyDescent="0.2">
      <c r="B131" s="359"/>
      <c r="C131" s="360" t="s">
        <v>0</v>
      </c>
      <c r="D131" s="534" t="s">
        <v>0</v>
      </c>
      <c r="E131" s="536"/>
      <c r="F131" s="368"/>
      <c r="G131" s="368"/>
      <c r="H131" s="362"/>
      <c r="I131" s="362"/>
      <c r="J131" s="363"/>
      <c r="K131" s="534"/>
      <c r="L131" s="535"/>
      <c r="M131" s="536"/>
      <c r="N131" s="364">
        <f t="shared" si="19"/>
        <v>0</v>
      </c>
      <c r="O131" s="365">
        <v>1</v>
      </c>
      <c r="P131" s="364">
        <f t="shared" si="20"/>
        <v>0</v>
      </c>
      <c r="Q131" s="364">
        <f t="shared" si="21"/>
        <v>0</v>
      </c>
      <c r="R131" s="365">
        <v>1</v>
      </c>
      <c r="S131" s="364">
        <f t="shared" si="22"/>
        <v>0</v>
      </c>
      <c r="T131" s="364">
        <f t="shared" si="25"/>
        <v>0</v>
      </c>
      <c r="U131" s="366">
        <f t="shared" si="26"/>
        <v>0</v>
      </c>
    </row>
    <row r="132" spans="2:21" ht="15" customHeight="1" x14ac:dyDescent="0.2">
      <c r="B132" s="359"/>
      <c r="C132" s="360" t="s">
        <v>0</v>
      </c>
      <c r="D132" s="534" t="s">
        <v>0</v>
      </c>
      <c r="E132" s="536"/>
      <c r="F132" s="368"/>
      <c r="G132" s="368"/>
      <c r="H132" s="362"/>
      <c r="I132" s="362"/>
      <c r="J132" s="363"/>
      <c r="K132" s="534"/>
      <c r="L132" s="535"/>
      <c r="M132" s="536"/>
      <c r="N132" s="364">
        <f t="shared" si="19"/>
        <v>0</v>
      </c>
      <c r="O132" s="365">
        <v>1</v>
      </c>
      <c r="P132" s="364">
        <f t="shared" si="20"/>
        <v>0</v>
      </c>
      <c r="Q132" s="364">
        <f t="shared" si="21"/>
        <v>0</v>
      </c>
      <c r="R132" s="365">
        <v>1</v>
      </c>
      <c r="S132" s="364">
        <f t="shared" si="22"/>
        <v>0</v>
      </c>
      <c r="T132" s="364">
        <f t="shared" si="25"/>
        <v>0</v>
      </c>
      <c r="U132" s="366">
        <f t="shared" si="26"/>
        <v>0</v>
      </c>
    </row>
    <row r="133" spans="2:21" ht="15" customHeight="1" x14ac:dyDescent="0.2">
      <c r="B133" s="359"/>
      <c r="C133" s="360" t="s">
        <v>0</v>
      </c>
      <c r="D133" s="534" t="s">
        <v>0</v>
      </c>
      <c r="E133" s="536"/>
      <c r="F133" s="368"/>
      <c r="G133" s="368"/>
      <c r="H133" s="362"/>
      <c r="I133" s="362"/>
      <c r="J133" s="363"/>
      <c r="K133" s="534"/>
      <c r="L133" s="535"/>
      <c r="M133" s="536"/>
      <c r="N133" s="364">
        <f t="shared" si="19"/>
        <v>0</v>
      </c>
      <c r="O133" s="365">
        <v>1</v>
      </c>
      <c r="P133" s="364">
        <f t="shared" si="20"/>
        <v>0</v>
      </c>
      <c r="Q133" s="364">
        <f t="shared" si="21"/>
        <v>0</v>
      </c>
      <c r="R133" s="365">
        <v>1</v>
      </c>
      <c r="S133" s="364">
        <f t="shared" si="22"/>
        <v>0</v>
      </c>
      <c r="T133" s="364">
        <f t="shared" si="25"/>
        <v>0</v>
      </c>
      <c r="U133" s="366">
        <f t="shared" si="26"/>
        <v>0</v>
      </c>
    </row>
    <row r="134" spans="2:21" ht="15" customHeight="1" x14ac:dyDescent="0.2">
      <c r="B134" s="359"/>
      <c r="C134" s="360" t="s">
        <v>0</v>
      </c>
      <c r="D134" s="534" t="s">
        <v>0</v>
      </c>
      <c r="E134" s="536"/>
      <c r="F134" s="368"/>
      <c r="G134" s="368"/>
      <c r="H134" s="362"/>
      <c r="I134" s="362"/>
      <c r="J134" s="363"/>
      <c r="K134" s="534"/>
      <c r="L134" s="535"/>
      <c r="M134" s="536"/>
      <c r="N134" s="364">
        <f t="shared" si="19"/>
        <v>0</v>
      </c>
      <c r="O134" s="365">
        <v>1</v>
      </c>
      <c r="P134" s="364">
        <f t="shared" si="20"/>
        <v>0</v>
      </c>
      <c r="Q134" s="364">
        <f t="shared" si="21"/>
        <v>0</v>
      </c>
      <c r="R134" s="365">
        <v>1</v>
      </c>
      <c r="S134" s="364">
        <f t="shared" si="22"/>
        <v>0</v>
      </c>
      <c r="T134" s="364">
        <f t="shared" si="25"/>
        <v>0</v>
      </c>
      <c r="U134" s="366">
        <f t="shared" si="26"/>
        <v>0</v>
      </c>
    </row>
    <row r="135" spans="2:21" ht="15" customHeight="1" x14ac:dyDescent="0.2">
      <c r="B135" s="359"/>
      <c r="C135" s="360" t="s">
        <v>0</v>
      </c>
      <c r="D135" s="534" t="s">
        <v>0</v>
      </c>
      <c r="E135" s="536"/>
      <c r="F135" s="368"/>
      <c r="G135" s="368"/>
      <c r="H135" s="362"/>
      <c r="I135" s="362"/>
      <c r="J135" s="363"/>
      <c r="K135" s="534"/>
      <c r="L135" s="535"/>
      <c r="M135" s="536"/>
      <c r="N135" s="364">
        <f t="shared" si="19"/>
        <v>0</v>
      </c>
      <c r="O135" s="365">
        <v>1</v>
      </c>
      <c r="P135" s="364">
        <f t="shared" si="20"/>
        <v>0</v>
      </c>
      <c r="Q135" s="364">
        <f t="shared" si="21"/>
        <v>0</v>
      </c>
      <c r="R135" s="365">
        <v>1</v>
      </c>
      <c r="S135" s="364">
        <f t="shared" si="22"/>
        <v>0</v>
      </c>
      <c r="T135" s="364">
        <f t="shared" si="25"/>
        <v>0</v>
      </c>
      <c r="U135" s="366">
        <f t="shared" si="26"/>
        <v>0</v>
      </c>
    </row>
    <row r="136" spans="2:21" ht="15" customHeight="1" x14ac:dyDescent="0.2">
      <c r="B136" s="359"/>
      <c r="C136" s="360" t="s">
        <v>0</v>
      </c>
      <c r="D136" s="534" t="s">
        <v>0</v>
      </c>
      <c r="E136" s="536"/>
      <c r="F136" s="368"/>
      <c r="G136" s="368"/>
      <c r="H136" s="362"/>
      <c r="I136" s="362"/>
      <c r="J136" s="363"/>
      <c r="K136" s="534"/>
      <c r="L136" s="535"/>
      <c r="M136" s="536"/>
      <c r="N136" s="364">
        <f t="shared" si="19"/>
        <v>0</v>
      </c>
      <c r="O136" s="365">
        <v>1</v>
      </c>
      <c r="P136" s="364">
        <f t="shared" ref="P136:P170" si="27">N136*O136</f>
        <v>0</v>
      </c>
      <c r="Q136" s="364">
        <f t="shared" si="21"/>
        <v>0</v>
      </c>
      <c r="R136" s="365">
        <v>1</v>
      </c>
      <c r="S136" s="364">
        <f t="shared" ref="S136:S170" si="28">Q136*R136</f>
        <v>0</v>
      </c>
      <c r="T136" s="364">
        <f t="shared" si="23"/>
        <v>0</v>
      </c>
      <c r="U136" s="366">
        <f t="shared" si="24"/>
        <v>0</v>
      </c>
    </row>
    <row r="137" spans="2:21" ht="15" customHeight="1" x14ac:dyDescent="0.2">
      <c r="B137" s="359"/>
      <c r="C137" s="360" t="s">
        <v>0</v>
      </c>
      <c r="D137" s="534" t="s">
        <v>0</v>
      </c>
      <c r="E137" s="536"/>
      <c r="F137" s="368"/>
      <c r="G137" s="368"/>
      <c r="H137" s="362"/>
      <c r="I137" s="362"/>
      <c r="J137" s="363"/>
      <c r="K137" s="534"/>
      <c r="L137" s="535"/>
      <c r="M137" s="536"/>
      <c r="N137" s="364">
        <f t="shared" si="19"/>
        <v>0</v>
      </c>
      <c r="O137" s="365">
        <v>1</v>
      </c>
      <c r="P137" s="364">
        <f t="shared" si="27"/>
        <v>0</v>
      </c>
      <c r="Q137" s="364">
        <f t="shared" si="21"/>
        <v>0</v>
      </c>
      <c r="R137" s="365">
        <v>1</v>
      </c>
      <c r="S137" s="364">
        <f t="shared" si="28"/>
        <v>0</v>
      </c>
      <c r="T137" s="364">
        <f t="shared" si="23"/>
        <v>0</v>
      </c>
      <c r="U137" s="366">
        <f t="shared" si="24"/>
        <v>0</v>
      </c>
    </row>
    <row r="138" spans="2:21" ht="15" customHeight="1" x14ac:dyDescent="0.2">
      <c r="B138" s="359"/>
      <c r="C138" s="360" t="s">
        <v>0</v>
      </c>
      <c r="D138" s="534" t="s">
        <v>0</v>
      </c>
      <c r="E138" s="536"/>
      <c r="F138" s="368"/>
      <c r="G138" s="368"/>
      <c r="H138" s="362"/>
      <c r="I138" s="362"/>
      <c r="J138" s="363"/>
      <c r="K138" s="534"/>
      <c r="L138" s="535"/>
      <c r="M138" s="536"/>
      <c r="N138" s="364">
        <f t="shared" si="19"/>
        <v>0</v>
      </c>
      <c r="O138" s="365">
        <v>1</v>
      </c>
      <c r="P138" s="364">
        <f t="shared" si="27"/>
        <v>0</v>
      </c>
      <c r="Q138" s="364">
        <f t="shared" si="21"/>
        <v>0</v>
      </c>
      <c r="R138" s="365">
        <v>1</v>
      </c>
      <c r="S138" s="364">
        <f t="shared" si="28"/>
        <v>0</v>
      </c>
      <c r="T138" s="364">
        <f t="shared" si="23"/>
        <v>0</v>
      </c>
      <c r="U138" s="366">
        <f t="shared" si="24"/>
        <v>0</v>
      </c>
    </row>
    <row r="139" spans="2:21" ht="15" customHeight="1" x14ac:dyDescent="0.2">
      <c r="B139" s="359"/>
      <c r="C139" s="360" t="s">
        <v>0</v>
      </c>
      <c r="D139" s="534" t="s">
        <v>0</v>
      </c>
      <c r="E139" s="536"/>
      <c r="F139" s="368"/>
      <c r="G139" s="368"/>
      <c r="H139" s="362"/>
      <c r="I139" s="362"/>
      <c r="J139" s="363"/>
      <c r="K139" s="534"/>
      <c r="L139" s="535"/>
      <c r="M139" s="536"/>
      <c r="N139" s="364">
        <f t="shared" si="19"/>
        <v>0</v>
      </c>
      <c r="O139" s="365">
        <v>1</v>
      </c>
      <c r="P139" s="364">
        <f t="shared" si="27"/>
        <v>0</v>
      </c>
      <c r="Q139" s="364">
        <f t="shared" si="21"/>
        <v>0</v>
      </c>
      <c r="R139" s="365">
        <v>1</v>
      </c>
      <c r="S139" s="364">
        <f t="shared" si="28"/>
        <v>0</v>
      </c>
      <c r="T139" s="364">
        <f t="shared" si="23"/>
        <v>0</v>
      </c>
      <c r="U139" s="366">
        <f t="shared" si="24"/>
        <v>0</v>
      </c>
    </row>
    <row r="140" spans="2:21" ht="15" customHeight="1" x14ac:dyDescent="0.2">
      <c r="B140" s="359"/>
      <c r="C140" s="360" t="s">
        <v>0</v>
      </c>
      <c r="D140" s="534" t="s">
        <v>0</v>
      </c>
      <c r="E140" s="536"/>
      <c r="F140" s="368"/>
      <c r="G140" s="368"/>
      <c r="H140" s="362"/>
      <c r="I140" s="362"/>
      <c r="J140" s="363"/>
      <c r="K140" s="534"/>
      <c r="L140" s="535"/>
      <c r="M140" s="536"/>
      <c r="N140" s="364">
        <f t="shared" si="19"/>
        <v>0</v>
      </c>
      <c r="O140" s="365">
        <v>1</v>
      </c>
      <c r="P140" s="364">
        <f t="shared" si="27"/>
        <v>0</v>
      </c>
      <c r="Q140" s="364">
        <f t="shared" si="21"/>
        <v>0</v>
      </c>
      <c r="R140" s="365">
        <v>1</v>
      </c>
      <c r="S140" s="364">
        <f t="shared" si="28"/>
        <v>0</v>
      </c>
      <c r="T140" s="364">
        <f t="shared" si="23"/>
        <v>0</v>
      </c>
      <c r="U140" s="366">
        <f t="shared" si="24"/>
        <v>0</v>
      </c>
    </row>
    <row r="141" spans="2:21" ht="15" customHeight="1" x14ac:dyDescent="0.2">
      <c r="B141" s="359"/>
      <c r="C141" s="360" t="s">
        <v>0</v>
      </c>
      <c r="D141" s="534" t="s">
        <v>0</v>
      </c>
      <c r="E141" s="536"/>
      <c r="F141" s="368"/>
      <c r="G141" s="368"/>
      <c r="H141" s="362"/>
      <c r="I141" s="362"/>
      <c r="J141" s="363"/>
      <c r="K141" s="534"/>
      <c r="L141" s="535"/>
      <c r="M141" s="536"/>
      <c r="N141" s="364">
        <f t="shared" si="19"/>
        <v>0</v>
      </c>
      <c r="O141" s="365">
        <v>1</v>
      </c>
      <c r="P141" s="364">
        <f t="shared" si="27"/>
        <v>0</v>
      </c>
      <c r="Q141" s="364">
        <f t="shared" si="21"/>
        <v>0</v>
      </c>
      <c r="R141" s="365">
        <v>1</v>
      </c>
      <c r="S141" s="364">
        <f t="shared" si="28"/>
        <v>0</v>
      </c>
      <c r="T141" s="364">
        <f t="shared" si="23"/>
        <v>0</v>
      </c>
      <c r="U141" s="366">
        <f t="shared" si="24"/>
        <v>0</v>
      </c>
    </row>
    <row r="142" spans="2:21" ht="15" customHeight="1" x14ac:dyDescent="0.2">
      <c r="B142" s="359"/>
      <c r="C142" s="360" t="s">
        <v>0</v>
      </c>
      <c r="D142" s="534" t="s">
        <v>0</v>
      </c>
      <c r="E142" s="536"/>
      <c r="F142" s="368"/>
      <c r="G142" s="368"/>
      <c r="H142" s="362"/>
      <c r="I142" s="362"/>
      <c r="J142" s="363"/>
      <c r="K142" s="534"/>
      <c r="L142" s="535"/>
      <c r="M142" s="536"/>
      <c r="N142" s="364">
        <f t="shared" si="19"/>
        <v>0</v>
      </c>
      <c r="O142" s="365">
        <v>1</v>
      </c>
      <c r="P142" s="364">
        <f t="shared" si="27"/>
        <v>0</v>
      </c>
      <c r="Q142" s="364">
        <f t="shared" si="21"/>
        <v>0</v>
      </c>
      <c r="R142" s="365">
        <v>1</v>
      </c>
      <c r="S142" s="364">
        <f t="shared" si="28"/>
        <v>0</v>
      </c>
      <c r="T142" s="364">
        <f t="shared" si="23"/>
        <v>0</v>
      </c>
      <c r="U142" s="366">
        <f t="shared" si="24"/>
        <v>0</v>
      </c>
    </row>
    <row r="143" spans="2:21" ht="15" customHeight="1" x14ac:dyDescent="0.2">
      <c r="B143" s="359"/>
      <c r="C143" s="360" t="s">
        <v>0</v>
      </c>
      <c r="D143" s="534" t="s">
        <v>0</v>
      </c>
      <c r="E143" s="536"/>
      <c r="F143" s="368"/>
      <c r="G143" s="368"/>
      <c r="H143" s="362"/>
      <c r="I143" s="362"/>
      <c r="J143" s="363"/>
      <c r="K143" s="534"/>
      <c r="L143" s="535"/>
      <c r="M143" s="536"/>
      <c r="N143" s="364">
        <f t="shared" si="19"/>
        <v>0</v>
      </c>
      <c r="O143" s="365">
        <v>1</v>
      </c>
      <c r="P143" s="364">
        <f t="shared" si="27"/>
        <v>0</v>
      </c>
      <c r="Q143" s="364">
        <f t="shared" si="21"/>
        <v>0</v>
      </c>
      <c r="R143" s="365">
        <v>1</v>
      </c>
      <c r="S143" s="364">
        <f t="shared" si="28"/>
        <v>0</v>
      </c>
      <c r="T143" s="364">
        <f t="shared" si="23"/>
        <v>0</v>
      </c>
      <c r="U143" s="366">
        <f t="shared" si="24"/>
        <v>0</v>
      </c>
    </row>
    <row r="144" spans="2:21" ht="15" customHeight="1" x14ac:dyDescent="0.2">
      <c r="B144" s="359"/>
      <c r="C144" s="360" t="s">
        <v>0</v>
      </c>
      <c r="D144" s="534" t="s">
        <v>0</v>
      </c>
      <c r="E144" s="536"/>
      <c r="F144" s="368"/>
      <c r="G144" s="368"/>
      <c r="H144" s="362"/>
      <c r="I144" s="362"/>
      <c r="J144" s="363"/>
      <c r="K144" s="534"/>
      <c r="L144" s="535"/>
      <c r="M144" s="536"/>
      <c r="N144" s="364">
        <f t="shared" si="19"/>
        <v>0</v>
      </c>
      <c r="O144" s="365">
        <v>1</v>
      </c>
      <c r="P144" s="364">
        <f t="shared" si="27"/>
        <v>0</v>
      </c>
      <c r="Q144" s="364">
        <f t="shared" si="21"/>
        <v>0</v>
      </c>
      <c r="R144" s="365">
        <v>1</v>
      </c>
      <c r="S144" s="364">
        <f t="shared" si="28"/>
        <v>0</v>
      </c>
      <c r="T144" s="364">
        <f t="shared" si="23"/>
        <v>0</v>
      </c>
      <c r="U144" s="366">
        <f t="shared" si="24"/>
        <v>0</v>
      </c>
    </row>
    <row r="145" spans="2:21" ht="15" customHeight="1" x14ac:dyDescent="0.2">
      <c r="B145" s="359"/>
      <c r="C145" s="360" t="s">
        <v>0</v>
      </c>
      <c r="D145" s="534" t="s">
        <v>0</v>
      </c>
      <c r="E145" s="536"/>
      <c r="F145" s="368"/>
      <c r="G145" s="368"/>
      <c r="H145" s="362"/>
      <c r="I145" s="362"/>
      <c r="J145" s="363"/>
      <c r="K145" s="534"/>
      <c r="L145" s="535"/>
      <c r="M145" s="536"/>
      <c r="N145" s="364">
        <f t="shared" si="19"/>
        <v>0</v>
      </c>
      <c r="O145" s="365">
        <v>1</v>
      </c>
      <c r="P145" s="364">
        <f t="shared" si="27"/>
        <v>0</v>
      </c>
      <c r="Q145" s="364">
        <f t="shared" si="21"/>
        <v>0</v>
      </c>
      <c r="R145" s="365">
        <v>1</v>
      </c>
      <c r="S145" s="364">
        <f t="shared" si="28"/>
        <v>0</v>
      </c>
      <c r="T145" s="364">
        <f t="shared" si="23"/>
        <v>0</v>
      </c>
      <c r="U145" s="366">
        <f t="shared" si="24"/>
        <v>0</v>
      </c>
    </row>
    <row r="146" spans="2:21" ht="15" customHeight="1" x14ac:dyDescent="0.2">
      <c r="B146" s="359"/>
      <c r="C146" s="360" t="s">
        <v>0</v>
      </c>
      <c r="D146" s="534" t="s">
        <v>0</v>
      </c>
      <c r="E146" s="536"/>
      <c r="F146" s="368"/>
      <c r="G146" s="368"/>
      <c r="H146" s="362"/>
      <c r="I146" s="362"/>
      <c r="J146" s="363"/>
      <c r="K146" s="534"/>
      <c r="L146" s="535"/>
      <c r="M146" s="536"/>
      <c r="N146" s="364">
        <f t="shared" si="19"/>
        <v>0</v>
      </c>
      <c r="O146" s="365">
        <v>1</v>
      </c>
      <c r="P146" s="364">
        <f t="shared" si="27"/>
        <v>0</v>
      </c>
      <c r="Q146" s="364">
        <f t="shared" si="21"/>
        <v>0</v>
      </c>
      <c r="R146" s="365">
        <v>1</v>
      </c>
      <c r="S146" s="364">
        <f t="shared" si="28"/>
        <v>0</v>
      </c>
      <c r="T146" s="364">
        <f t="shared" si="23"/>
        <v>0</v>
      </c>
      <c r="U146" s="366">
        <f t="shared" si="24"/>
        <v>0</v>
      </c>
    </row>
    <row r="147" spans="2:21" ht="15" customHeight="1" x14ac:dyDescent="0.2">
      <c r="B147" s="359"/>
      <c r="C147" s="360" t="s">
        <v>0</v>
      </c>
      <c r="D147" s="534" t="s">
        <v>0</v>
      </c>
      <c r="E147" s="536"/>
      <c r="F147" s="368"/>
      <c r="G147" s="368"/>
      <c r="H147" s="362"/>
      <c r="I147" s="362"/>
      <c r="J147" s="363"/>
      <c r="K147" s="534"/>
      <c r="L147" s="535"/>
      <c r="M147" s="536"/>
      <c r="N147" s="364">
        <f t="shared" si="19"/>
        <v>0</v>
      </c>
      <c r="O147" s="365">
        <v>1</v>
      </c>
      <c r="P147" s="364">
        <f t="shared" si="27"/>
        <v>0</v>
      </c>
      <c r="Q147" s="364">
        <f t="shared" si="21"/>
        <v>0</v>
      </c>
      <c r="R147" s="365">
        <v>1</v>
      </c>
      <c r="S147" s="364">
        <f t="shared" si="28"/>
        <v>0</v>
      </c>
      <c r="T147" s="364">
        <f t="shared" si="23"/>
        <v>0</v>
      </c>
      <c r="U147" s="366">
        <f t="shared" si="24"/>
        <v>0</v>
      </c>
    </row>
    <row r="148" spans="2:21" ht="15" customHeight="1" x14ac:dyDescent="0.2">
      <c r="B148" s="359"/>
      <c r="C148" s="360" t="s">
        <v>0</v>
      </c>
      <c r="D148" s="534" t="s">
        <v>0</v>
      </c>
      <c r="E148" s="536"/>
      <c r="F148" s="368"/>
      <c r="G148" s="368"/>
      <c r="H148" s="362"/>
      <c r="I148" s="362"/>
      <c r="J148" s="363"/>
      <c r="K148" s="534"/>
      <c r="L148" s="535"/>
      <c r="M148" s="536"/>
      <c r="N148" s="364">
        <f t="shared" si="19"/>
        <v>0</v>
      </c>
      <c r="O148" s="365">
        <v>1</v>
      </c>
      <c r="P148" s="364">
        <f t="shared" si="27"/>
        <v>0</v>
      </c>
      <c r="Q148" s="364">
        <f t="shared" si="21"/>
        <v>0</v>
      </c>
      <c r="R148" s="365">
        <v>1</v>
      </c>
      <c r="S148" s="364">
        <f t="shared" si="28"/>
        <v>0</v>
      </c>
      <c r="T148" s="364">
        <f t="shared" si="23"/>
        <v>0</v>
      </c>
      <c r="U148" s="366">
        <f t="shared" si="24"/>
        <v>0</v>
      </c>
    </row>
    <row r="149" spans="2:21" ht="15" customHeight="1" x14ac:dyDescent="0.2">
      <c r="B149" s="359"/>
      <c r="C149" s="360" t="s">
        <v>0</v>
      </c>
      <c r="D149" s="534" t="s">
        <v>0</v>
      </c>
      <c r="E149" s="536"/>
      <c r="F149" s="368"/>
      <c r="G149" s="368"/>
      <c r="H149" s="362"/>
      <c r="I149" s="362"/>
      <c r="J149" s="363"/>
      <c r="K149" s="534"/>
      <c r="L149" s="535"/>
      <c r="M149" s="536"/>
      <c r="N149" s="364">
        <f t="shared" si="19"/>
        <v>0</v>
      </c>
      <c r="O149" s="365">
        <v>1</v>
      </c>
      <c r="P149" s="364">
        <f t="shared" si="27"/>
        <v>0</v>
      </c>
      <c r="Q149" s="364">
        <f t="shared" si="21"/>
        <v>0</v>
      </c>
      <c r="R149" s="365">
        <v>1</v>
      </c>
      <c r="S149" s="364">
        <f t="shared" si="28"/>
        <v>0</v>
      </c>
      <c r="T149" s="364">
        <f t="shared" si="23"/>
        <v>0</v>
      </c>
      <c r="U149" s="366">
        <f t="shared" si="24"/>
        <v>0</v>
      </c>
    </row>
    <row r="150" spans="2:21" ht="15" customHeight="1" x14ac:dyDescent="0.2">
      <c r="B150" s="359"/>
      <c r="C150" s="360" t="s">
        <v>0</v>
      </c>
      <c r="D150" s="534" t="s">
        <v>0</v>
      </c>
      <c r="E150" s="536"/>
      <c r="F150" s="368"/>
      <c r="G150" s="368"/>
      <c r="H150" s="362"/>
      <c r="I150" s="362"/>
      <c r="J150" s="363"/>
      <c r="K150" s="534"/>
      <c r="L150" s="535"/>
      <c r="M150" s="536"/>
      <c r="N150" s="364">
        <f t="shared" si="19"/>
        <v>0</v>
      </c>
      <c r="O150" s="365">
        <v>1</v>
      </c>
      <c r="P150" s="364">
        <f t="shared" si="27"/>
        <v>0</v>
      </c>
      <c r="Q150" s="364">
        <f t="shared" si="21"/>
        <v>0</v>
      </c>
      <c r="R150" s="365">
        <v>1</v>
      </c>
      <c r="S150" s="364">
        <f t="shared" si="28"/>
        <v>0</v>
      </c>
      <c r="T150" s="364">
        <f t="shared" si="23"/>
        <v>0</v>
      </c>
      <c r="U150" s="366">
        <f t="shared" si="24"/>
        <v>0</v>
      </c>
    </row>
    <row r="151" spans="2:21" ht="15" customHeight="1" x14ac:dyDescent="0.2">
      <c r="B151" s="359"/>
      <c r="C151" s="360" t="s">
        <v>0</v>
      </c>
      <c r="D151" s="534" t="s">
        <v>0</v>
      </c>
      <c r="E151" s="536"/>
      <c r="F151" s="368"/>
      <c r="G151" s="368"/>
      <c r="H151" s="362"/>
      <c r="I151" s="362"/>
      <c r="J151" s="363"/>
      <c r="K151" s="534"/>
      <c r="L151" s="535"/>
      <c r="M151" s="536"/>
      <c r="N151" s="364">
        <f t="shared" si="19"/>
        <v>0</v>
      </c>
      <c r="O151" s="365">
        <v>1</v>
      </c>
      <c r="P151" s="364">
        <f t="shared" si="27"/>
        <v>0</v>
      </c>
      <c r="Q151" s="364">
        <f t="shared" si="21"/>
        <v>0</v>
      </c>
      <c r="R151" s="365">
        <v>1</v>
      </c>
      <c r="S151" s="364">
        <f t="shared" si="28"/>
        <v>0</v>
      </c>
      <c r="T151" s="364">
        <f t="shared" si="23"/>
        <v>0</v>
      </c>
      <c r="U151" s="366">
        <f t="shared" si="24"/>
        <v>0</v>
      </c>
    </row>
    <row r="152" spans="2:21" ht="15" customHeight="1" x14ac:dyDescent="0.2">
      <c r="B152" s="359"/>
      <c r="C152" s="360" t="s">
        <v>0</v>
      </c>
      <c r="D152" s="534" t="s">
        <v>0</v>
      </c>
      <c r="E152" s="536"/>
      <c r="F152" s="368"/>
      <c r="G152" s="368"/>
      <c r="H152" s="362"/>
      <c r="I152" s="362"/>
      <c r="J152" s="363"/>
      <c r="K152" s="534"/>
      <c r="L152" s="535"/>
      <c r="M152" s="536"/>
      <c r="N152" s="364">
        <f t="shared" si="19"/>
        <v>0</v>
      </c>
      <c r="O152" s="365">
        <v>1</v>
      </c>
      <c r="P152" s="364">
        <f t="shared" si="27"/>
        <v>0</v>
      </c>
      <c r="Q152" s="364">
        <f t="shared" si="21"/>
        <v>0</v>
      </c>
      <c r="R152" s="365">
        <v>1</v>
      </c>
      <c r="S152" s="364">
        <f t="shared" si="28"/>
        <v>0</v>
      </c>
      <c r="T152" s="364">
        <f t="shared" si="23"/>
        <v>0</v>
      </c>
      <c r="U152" s="366">
        <f t="shared" si="24"/>
        <v>0</v>
      </c>
    </row>
    <row r="153" spans="2:21" ht="15" customHeight="1" x14ac:dyDescent="0.2">
      <c r="B153" s="359"/>
      <c r="C153" s="360" t="s">
        <v>0</v>
      </c>
      <c r="D153" s="534" t="s">
        <v>0</v>
      </c>
      <c r="E153" s="536"/>
      <c r="F153" s="368"/>
      <c r="G153" s="368"/>
      <c r="H153" s="362"/>
      <c r="I153" s="362"/>
      <c r="J153" s="363"/>
      <c r="K153" s="534"/>
      <c r="L153" s="535"/>
      <c r="M153" s="536"/>
      <c r="N153" s="364">
        <f t="shared" si="19"/>
        <v>0</v>
      </c>
      <c r="O153" s="365">
        <v>1</v>
      </c>
      <c r="P153" s="364">
        <f t="shared" si="27"/>
        <v>0</v>
      </c>
      <c r="Q153" s="364">
        <f t="shared" si="21"/>
        <v>0</v>
      </c>
      <c r="R153" s="365">
        <v>1</v>
      </c>
      <c r="S153" s="364">
        <f t="shared" si="28"/>
        <v>0</v>
      </c>
      <c r="T153" s="364">
        <f t="shared" si="23"/>
        <v>0</v>
      </c>
      <c r="U153" s="366">
        <f t="shared" si="24"/>
        <v>0</v>
      </c>
    </row>
    <row r="154" spans="2:21" ht="15" customHeight="1" x14ac:dyDescent="0.2">
      <c r="B154" s="359"/>
      <c r="C154" s="360" t="s">
        <v>0</v>
      </c>
      <c r="D154" s="534" t="s">
        <v>0</v>
      </c>
      <c r="E154" s="536"/>
      <c r="F154" s="368"/>
      <c r="G154" s="368"/>
      <c r="H154" s="362"/>
      <c r="I154" s="362"/>
      <c r="J154" s="363"/>
      <c r="K154" s="534"/>
      <c r="L154" s="535"/>
      <c r="M154" s="536"/>
      <c r="N154" s="364">
        <f t="shared" si="19"/>
        <v>0</v>
      </c>
      <c r="O154" s="365">
        <v>1</v>
      </c>
      <c r="P154" s="364">
        <f t="shared" si="27"/>
        <v>0</v>
      </c>
      <c r="Q154" s="364">
        <f t="shared" si="21"/>
        <v>0</v>
      </c>
      <c r="R154" s="365">
        <v>1</v>
      </c>
      <c r="S154" s="364">
        <f t="shared" si="28"/>
        <v>0</v>
      </c>
      <c r="T154" s="364">
        <f t="shared" si="23"/>
        <v>0</v>
      </c>
      <c r="U154" s="366">
        <f t="shared" si="24"/>
        <v>0</v>
      </c>
    </row>
    <row r="155" spans="2:21" ht="15" customHeight="1" x14ac:dyDescent="0.2">
      <c r="B155" s="359"/>
      <c r="C155" s="360" t="s">
        <v>0</v>
      </c>
      <c r="D155" s="534" t="s">
        <v>0</v>
      </c>
      <c r="E155" s="536"/>
      <c r="F155" s="368"/>
      <c r="G155" s="368"/>
      <c r="H155" s="362"/>
      <c r="I155" s="362"/>
      <c r="J155" s="363"/>
      <c r="K155" s="534"/>
      <c r="L155" s="535"/>
      <c r="M155" s="536"/>
      <c r="N155" s="364">
        <f t="shared" si="19"/>
        <v>0</v>
      </c>
      <c r="O155" s="365">
        <v>1</v>
      </c>
      <c r="P155" s="364">
        <f t="shared" si="27"/>
        <v>0</v>
      </c>
      <c r="Q155" s="364">
        <f t="shared" si="21"/>
        <v>0</v>
      </c>
      <c r="R155" s="365">
        <v>1</v>
      </c>
      <c r="S155" s="364">
        <f t="shared" si="28"/>
        <v>0</v>
      </c>
      <c r="T155" s="364">
        <f t="shared" si="23"/>
        <v>0</v>
      </c>
      <c r="U155" s="366">
        <f t="shared" si="24"/>
        <v>0</v>
      </c>
    </row>
    <row r="156" spans="2:21" ht="15" customHeight="1" x14ac:dyDescent="0.2">
      <c r="B156" s="359"/>
      <c r="C156" s="360" t="s">
        <v>0</v>
      </c>
      <c r="D156" s="534" t="s">
        <v>0</v>
      </c>
      <c r="E156" s="536"/>
      <c r="F156" s="368"/>
      <c r="G156" s="368"/>
      <c r="H156" s="362"/>
      <c r="I156" s="362"/>
      <c r="J156" s="363"/>
      <c r="K156" s="534"/>
      <c r="L156" s="535"/>
      <c r="M156" s="536"/>
      <c r="N156" s="364">
        <f t="shared" si="19"/>
        <v>0</v>
      </c>
      <c r="O156" s="365">
        <v>1</v>
      </c>
      <c r="P156" s="364">
        <f t="shared" si="27"/>
        <v>0</v>
      </c>
      <c r="Q156" s="364">
        <f t="shared" si="21"/>
        <v>0</v>
      </c>
      <c r="R156" s="365">
        <v>1</v>
      </c>
      <c r="S156" s="364">
        <f t="shared" si="28"/>
        <v>0</v>
      </c>
      <c r="T156" s="364">
        <f t="shared" si="23"/>
        <v>0</v>
      </c>
      <c r="U156" s="366">
        <f t="shared" si="24"/>
        <v>0</v>
      </c>
    </row>
    <row r="157" spans="2:21" ht="15" customHeight="1" x14ac:dyDescent="0.2">
      <c r="B157" s="359"/>
      <c r="C157" s="360" t="s">
        <v>0</v>
      </c>
      <c r="D157" s="534" t="s">
        <v>0</v>
      </c>
      <c r="E157" s="536"/>
      <c r="F157" s="368"/>
      <c r="G157" s="368"/>
      <c r="H157" s="362"/>
      <c r="I157" s="362"/>
      <c r="J157" s="363"/>
      <c r="K157" s="534"/>
      <c r="L157" s="535"/>
      <c r="M157" s="536"/>
      <c r="N157" s="364">
        <f t="shared" si="19"/>
        <v>0</v>
      </c>
      <c r="O157" s="365">
        <v>1</v>
      </c>
      <c r="P157" s="364">
        <f t="shared" si="27"/>
        <v>0</v>
      </c>
      <c r="Q157" s="364">
        <f t="shared" si="21"/>
        <v>0</v>
      </c>
      <c r="R157" s="365">
        <v>1</v>
      </c>
      <c r="S157" s="364">
        <f t="shared" si="28"/>
        <v>0</v>
      </c>
      <c r="T157" s="364">
        <f t="shared" si="23"/>
        <v>0</v>
      </c>
      <c r="U157" s="366">
        <f t="shared" si="24"/>
        <v>0</v>
      </c>
    </row>
    <row r="158" spans="2:21" ht="15" customHeight="1" x14ac:dyDescent="0.2">
      <c r="B158" s="359"/>
      <c r="C158" s="360" t="s">
        <v>0</v>
      </c>
      <c r="D158" s="534" t="s">
        <v>0</v>
      </c>
      <c r="E158" s="536"/>
      <c r="F158" s="368"/>
      <c r="G158" s="368"/>
      <c r="H158" s="362"/>
      <c r="I158" s="362"/>
      <c r="J158" s="363"/>
      <c r="K158" s="534"/>
      <c r="L158" s="535"/>
      <c r="M158" s="536"/>
      <c r="N158" s="364">
        <f t="shared" si="19"/>
        <v>0</v>
      </c>
      <c r="O158" s="365">
        <v>1</v>
      </c>
      <c r="P158" s="364">
        <f t="shared" si="27"/>
        <v>0</v>
      </c>
      <c r="Q158" s="364">
        <f t="shared" si="21"/>
        <v>0</v>
      </c>
      <c r="R158" s="365">
        <v>1</v>
      </c>
      <c r="S158" s="364">
        <f t="shared" si="28"/>
        <v>0</v>
      </c>
      <c r="T158" s="364">
        <f t="shared" si="23"/>
        <v>0</v>
      </c>
      <c r="U158" s="366">
        <f t="shared" si="24"/>
        <v>0</v>
      </c>
    </row>
    <row r="159" spans="2:21" ht="15" customHeight="1" x14ac:dyDescent="0.2">
      <c r="B159" s="359"/>
      <c r="C159" s="360" t="s">
        <v>0</v>
      </c>
      <c r="D159" s="534" t="s">
        <v>0</v>
      </c>
      <c r="E159" s="536"/>
      <c r="F159" s="368"/>
      <c r="G159" s="368"/>
      <c r="H159" s="362"/>
      <c r="I159" s="362"/>
      <c r="J159" s="363"/>
      <c r="K159" s="534"/>
      <c r="L159" s="535"/>
      <c r="M159" s="536"/>
      <c r="N159" s="364">
        <f t="shared" si="19"/>
        <v>0</v>
      </c>
      <c r="O159" s="365">
        <v>1</v>
      </c>
      <c r="P159" s="364">
        <f t="shared" si="27"/>
        <v>0</v>
      </c>
      <c r="Q159" s="364">
        <f t="shared" si="21"/>
        <v>0</v>
      </c>
      <c r="R159" s="365">
        <v>1</v>
      </c>
      <c r="S159" s="364">
        <f t="shared" si="28"/>
        <v>0</v>
      </c>
      <c r="T159" s="364">
        <f t="shared" si="23"/>
        <v>0</v>
      </c>
      <c r="U159" s="366">
        <f t="shared" si="24"/>
        <v>0</v>
      </c>
    </row>
    <row r="160" spans="2:21" ht="15" customHeight="1" x14ac:dyDescent="0.2">
      <c r="B160" s="359"/>
      <c r="C160" s="360" t="s">
        <v>0</v>
      </c>
      <c r="D160" s="534" t="s">
        <v>0</v>
      </c>
      <c r="E160" s="536"/>
      <c r="F160" s="368"/>
      <c r="G160" s="368"/>
      <c r="H160" s="362"/>
      <c r="I160" s="362"/>
      <c r="J160" s="363"/>
      <c r="K160" s="534"/>
      <c r="L160" s="535"/>
      <c r="M160" s="536"/>
      <c r="N160" s="364">
        <f t="shared" si="19"/>
        <v>0</v>
      </c>
      <c r="O160" s="365">
        <v>1</v>
      </c>
      <c r="P160" s="364">
        <f t="shared" si="27"/>
        <v>0</v>
      </c>
      <c r="Q160" s="364">
        <f t="shared" si="21"/>
        <v>0</v>
      </c>
      <c r="R160" s="365">
        <v>1</v>
      </c>
      <c r="S160" s="364">
        <f t="shared" si="28"/>
        <v>0</v>
      </c>
      <c r="T160" s="364">
        <f t="shared" si="23"/>
        <v>0</v>
      </c>
      <c r="U160" s="366">
        <f t="shared" si="24"/>
        <v>0</v>
      </c>
    </row>
    <row r="161" spans="2:21" ht="15" customHeight="1" x14ac:dyDescent="0.2">
      <c r="B161" s="359"/>
      <c r="C161" s="360" t="s">
        <v>0</v>
      </c>
      <c r="D161" s="534" t="s">
        <v>0</v>
      </c>
      <c r="E161" s="536"/>
      <c r="F161" s="368"/>
      <c r="G161" s="368"/>
      <c r="H161" s="362"/>
      <c r="I161" s="362"/>
      <c r="J161" s="363"/>
      <c r="K161" s="534"/>
      <c r="L161" s="535"/>
      <c r="M161" s="536"/>
      <c r="N161" s="364">
        <f t="shared" si="19"/>
        <v>0</v>
      </c>
      <c r="O161" s="365">
        <v>1</v>
      </c>
      <c r="P161" s="364">
        <f t="shared" si="27"/>
        <v>0</v>
      </c>
      <c r="Q161" s="364">
        <f t="shared" si="21"/>
        <v>0</v>
      </c>
      <c r="R161" s="365">
        <v>1</v>
      </c>
      <c r="S161" s="364">
        <f t="shared" si="28"/>
        <v>0</v>
      </c>
      <c r="T161" s="364">
        <f t="shared" si="23"/>
        <v>0</v>
      </c>
      <c r="U161" s="366">
        <f t="shared" si="24"/>
        <v>0</v>
      </c>
    </row>
    <row r="162" spans="2:21" ht="15" customHeight="1" x14ac:dyDescent="0.2">
      <c r="B162" s="359"/>
      <c r="C162" s="360" t="s">
        <v>0</v>
      </c>
      <c r="D162" s="534" t="s">
        <v>0</v>
      </c>
      <c r="E162" s="536"/>
      <c r="F162" s="368"/>
      <c r="G162" s="368"/>
      <c r="H162" s="362"/>
      <c r="I162" s="362"/>
      <c r="J162" s="363"/>
      <c r="K162" s="534"/>
      <c r="L162" s="535"/>
      <c r="M162" s="536"/>
      <c r="N162" s="364">
        <f t="shared" si="19"/>
        <v>0</v>
      </c>
      <c r="O162" s="365">
        <v>1</v>
      </c>
      <c r="P162" s="364">
        <f t="shared" si="27"/>
        <v>0</v>
      </c>
      <c r="Q162" s="364">
        <f t="shared" si="21"/>
        <v>0</v>
      </c>
      <c r="R162" s="365">
        <v>1</v>
      </c>
      <c r="S162" s="364">
        <f t="shared" si="28"/>
        <v>0</v>
      </c>
      <c r="T162" s="364">
        <f t="shared" si="23"/>
        <v>0</v>
      </c>
      <c r="U162" s="366">
        <f t="shared" si="24"/>
        <v>0</v>
      </c>
    </row>
    <row r="163" spans="2:21" ht="15" customHeight="1" x14ac:dyDescent="0.2">
      <c r="B163" s="359"/>
      <c r="C163" s="360" t="s">
        <v>0</v>
      </c>
      <c r="D163" s="534" t="s">
        <v>0</v>
      </c>
      <c r="E163" s="536"/>
      <c r="F163" s="368"/>
      <c r="G163" s="368"/>
      <c r="H163" s="362"/>
      <c r="I163" s="362"/>
      <c r="J163" s="363"/>
      <c r="K163" s="534"/>
      <c r="L163" s="535"/>
      <c r="M163" s="536"/>
      <c r="N163" s="364">
        <f t="shared" si="19"/>
        <v>0</v>
      </c>
      <c r="O163" s="365">
        <v>1</v>
      </c>
      <c r="P163" s="364">
        <f t="shared" si="27"/>
        <v>0</v>
      </c>
      <c r="Q163" s="364">
        <f t="shared" si="21"/>
        <v>0</v>
      </c>
      <c r="R163" s="365">
        <v>1</v>
      </c>
      <c r="S163" s="364">
        <f t="shared" si="28"/>
        <v>0</v>
      </c>
      <c r="T163" s="364">
        <f t="shared" si="23"/>
        <v>0</v>
      </c>
      <c r="U163" s="366">
        <f t="shared" si="24"/>
        <v>0</v>
      </c>
    </row>
    <row r="164" spans="2:21" ht="15" customHeight="1" x14ac:dyDescent="0.2">
      <c r="B164" s="359"/>
      <c r="C164" s="360" t="s">
        <v>0</v>
      </c>
      <c r="D164" s="534" t="s">
        <v>0</v>
      </c>
      <c r="E164" s="536"/>
      <c r="F164" s="368"/>
      <c r="G164" s="368"/>
      <c r="H164" s="362"/>
      <c r="I164" s="362"/>
      <c r="J164" s="363"/>
      <c r="K164" s="534"/>
      <c r="L164" s="535"/>
      <c r="M164" s="536"/>
      <c r="N164" s="364">
        <f t="shared" si="19"/>
        <v>0</v>
      </c>
      <c r="O164" s="365">
        <v>1</v>
      </c>
      <c r="P164" s="364">
        <f t="shared" si="27"/>
        <v>0</v>
      </c>
      <c r="Q164" s="364">
        <f t="shared" si="21"/>
        <v>0</v>
      </c>
      <c r="R164" s="365">
        <v>1</v>
      </c>
      <c r="S164" s="364">
        <f t="shared" si="28"/>
        <v>0</v>
      </c>
      <c r="T164" s="364">
        <f t="shared" si="23"/>
        <v>0</v>
      </c>
      <c r="U164" s="366">
        <f t="shared" si="24"/>
        <v>0</v>
      </c>
    </row>
    <row r="165" spans="2:21" ht="15" customHeight="1" x14ac:dyDescent="0.2">
      <c r="B165" s="359"/>
      <c r="C165" s="360" t="s">
        <v>0</v>
      </c>
      <c r="D165" s="534" t="s">
        <v>0</v>
      </c>
      <c r="E165" s="536"/>
      <c r="F165" s="368"/>
      <c r="G165" s="368"/>
      <c r="H165" s="362"/>
      <c r="I165" s="362"/>
      <c r="J165" s="363"/>
      <c r="K165" s="534"/>
      <c r="L165" s="535"/>
      <c r="M165" s="536"/>
      <c r="N165" s="364">
        <f t="shared" si="19"/>
        <v>0</v>
      </c>
      <c r="O165" s="365">
        <v>1</v>
      </c>
      <c r="P165" s="364">
        <f t="shared" si="27"/>
        <v>0</v>
      </c>
      <c r="Q165" s="364">
        <f t="shared" si="21"/>
        <v>0</v>
      </c>
      <c r="R165" s="365">
        <v>1</v>
      </c>
      <c r="S165" s="364">
        <f t="shared" si="28"/>
        <v>0</v>
      </c>
      <c r="T165" s="364">
        <f t="shared" si="23"/>
        <v>0</v>
      </c>
      <c r="U165" s="366">
        <f t="shared" si="24"/>
        <v>0</v>
      </c>
    </row>
    <row r="166" spans="2:21" ht="15" customHeight="1" x14ac:dyDescent="0.2">
      <c r="B166" s="359"/>
      <c r="C166" s="360" t="s">
        <v>0</v>
      </c>
      <c r="D166" s="534" t="s">
        <v>0</v>
      </c>
      <c r="E166" s="536"/>
      <c r="F166" s="368"/>
      <c r="G166" s="368"/>
      <c r="H166" s="362"/>
      <c r="I166" s="362"/>
      <c r="J166" s="363"/>
      <c r="K166" s="534"/>
      <c r="L166" s="535"/>
      <c r="M166" s="536"/>
      <c r="N166" s="364">
        <f t="shared" si="19"/>
        <v>0</v>
      </c>
      <c r="O166" s="365">
        <v>1</v>
      </c>
      <c r="P166" s="364">
        <f t="shared" si="27"/>
        <v>0</v>
      </c>
      <c r="Q166" s="364">
        <f t="shared" si="21"/>
        <v>0</v>
      </c>
      <c r="R166" s="365">
        <v>1</v>
      </c>
      <c r="S166" s="364">
        <f t="shared" si="28"/>
        <v>0</v>
      </c>
      <c r="T166" s="364">
        <f t="shared" si="23"/>
        <v>0</v>
      </c>
      <c r="U166" s="366">
        <f t="shared" si="24"/>
        <v>0</v>
      </c>
    </row>
    <row r="167" spans="2:21" ht="15" customHeight="1" x14ac:dyDescent="0.2">
      <c r="B167" s="359"/>
      <c r="C167" s="360" t="s">
        <v>0</v>
      </c>
      <c r="D167" s="534" t="s">
        <v>0</v>
      </c>
      <c r="E167" s="536"/>
      <c r="F167" s="368"/>
      <c r="G167" s="368"/>
      <c r="H167" s="362"/>
      <c r="I167" s="362"/>
      <c r="J167" s="363"/>
      <c r="K167" s="534"/>
      <c r="L167" s="535"/>
      <c r="M167" s="536"/>
      <c r="N167" s="364">
        <f t="shared" si="19"/>
        <v>0</v>
      </c>
      <c r="O167" s="365">
        <v>1</v>
      </c>
      <c r="P167" s="364">
        <f t="shared" si="27"/>
        <v>0</v>
      </c>
      <c r="Q167" s="364">
        <f t="shared" si="21"/>
        <v>0</v>
      </c>
      <c r="R167" s="365">
        <v>1</v>
      </c>
      <c r="S167" s="364">
        <f t="shared" si="28"/>
        <v>0</v>
      </c>
      <c r="T167" s="364">
        <f t="shared" si="23"/>
        <v>0</v>
      </c>
      <c r="U167" s="366">
        <f t="shared" si="24"/>
        <v>0</v>
      </c>
    </row>
    <row r="168" spans="2:21" ht="15" customHeight="1" x14ac:dyDescent="0.2">
      <c r="B168" s="359"/>
      <c r="C168" s="360" t="s">
        <v>0</v>
      </c>
      <c r="D168" s="534" t="s">
        <v>0</v>
      </c>
      <c r="E168" s="536"/>
      <c r="F168" s="368"/>
      <c r="G168" s="368"/>
      <c r="H168" s="362"/>
      <c r="I168" s="362"/>
      <c r="J168" s="363"/>
      <c r="K168" s="534"/>
      <c r="L168" s="535"/>
      <c r="M168" s="536"/>
      <c r="N168" s="364">
        <f t="shared" si="19"/>
        <v>0</v>
      </c>
      <c r="O168" s="365">
        <v>1</v>
      </c>
      <c r="P168" s="364">
        <f t="shared" si="27"/>
        <v>0</v>
      </c>
      <c r="Q168" s="364">
        <f t="shared" si="21"/>
        <v>0</v>
      </c>
      <c r="R168" s="365">
        <v>1</v>
      </c>
      <c r="S168" s="364">
        <f t="shared" si="28"/>
        <v>0</v>
      </c>
      <c r="T168" s="364">
        <f t="shared" si="23"/>
        <v>0</v>
      </c>
      <c r="U168" s="366">
        <f t="shared" si="24"/>
        <v>0</v>
      </c>
    </row>
    <row r="169" spans="2:21" ht="15" customHeight="1" x14ac:dyDescent="0.2">
      <c r="B169" s="359"/>
      <c r="C169" s="360" t="s">
        <v>0</v>
      </c>
      <c r="D169" s="534" t="s">
        <v>0</v>
      </c>
      <c r="E169" s="536"/>
      <c r="F169" s="368"/>
      <c r="G169" s="368"/>
      <c r="H169" s="362"/>
      <c r="I169" s="362"/>
      <c r="J169" s="363"/>
      <c r="K169" s="534"/>
      <c r="L169" s="535"/>
      <c r="M169" s="536"/>
      <c r="N169" s="364">
        <f t="shared" si="19"/>
        <v>0</v>
      </c>
      <c r="O169" s="365">
        <v>1</v>
      </c>
      <c r="P169" s="364">
        <f t="shared" si="27"/>
        <v>0</v>
      </c>
      <c r="Q169" s="364">
        <f t="shared" si="21"/>
        <v>0</v>
      </c>
      <c r="R169" s="365">
        <v>1</v>
      </c>
      <c r="S169" s="364">
        <f t="shared" si="28"/>
        <v>0</v>
      </c>
      <c r="T169" s="364">
        <f t="shared" si="23"/>
        <v>0</v>
      </c>
      <c r="U169" s="366">
        <f t="shared" si="24"/>
        <v>0</v>
      </c>
    </row>
    <row r="170" spans="2:21" ht="15" customHeight="1" thickBot="1" x14ac:dyDescent="0.25">
      <c r="B170" s="369"/>
      <c r="C170" s="370" t="s">
        <v>0</v>
      </c>
      <c r="D170" s="537" t="s">
        <v>0</v>
      </c>
      <c r="E170" s="538"/>
      <c r="F170" s="371"/>
      <c r="G170" s="371"/>
      <c r="H170" s="372"/>
      <c r="I170" s="372"/>
      <c r="J170" s="373"/>
      <c r="K170" s="537"/>
      <c r="L170" s="539"/>
      <c r="M170" s="538"/>
      <c r="N170" s="374">
        <f t="shared" si="19"/>
        <v>0</v>
      </c>
      <c r="O170" s="375">
        <v>1</v>
      </c>
      <c r="P170" s="374">
        <f t="shared" si="27"/>
        <v>0</v>
      </c>
      <c r="Q170" s="374">
        <f t="shared" si="21"/>
        <v>0</v>
      </c>
      <c r="R170" s="375">
        <v>1</v>
      </c>
      <c r="S170" s="374">
        <f t="shared" si="28"/>
        <v>0</v>
      </c>
      <c r="T170" s="374">
        <f t="shared" si="23"/>
        <v>0</v>
      </c>
      <c r="U170" s="376">
        <f t="shared" si="24"/>
        <v>0</v>
      </c>
    </row>
    <row r="171" spans="2:21" ht="12" customHeight="1" x14ac:dyDescent="0.2"/>
    <row r="172" spans="2:21" ht="30" customHeight="1" x14ac:dyDescent="0.2">
      <c r="B172" s="717"/>
      <c r="C172" s="718"/>
      <c r="D172" s="719"/>
    </row>
  </sheetData>
  <sheetProtection algorithmName="SHA-512" hashValue="lTLI23AC1uqnzVos8lJeHiVO+nWvnz2iLu+nV6IkDIt7wJayDhELS5+2mJhYFFKLk1t1pHJZuaXgmY/i2cnwcQ==" saltValue="uyR0oS8C8+JGE//uIMGKHg==" spinCount="100000" sheet="1" objects="1" scenarios="1"/>
  <customSheetViews>
    <customSheetView guid="{FF7014B8-726F-4A88-B434-EC34DD9149F9}" scale="85" showGridLines="0" fitToPage="1">
      <selection activeCell="D5" sqref="D5"/>
      <pageMargins left="0.78740157499999996" right="0.78740157499999996" top="0.984251969" bottom="0.984251969" header="0.4921259845" footer="0.4921259845"/>
      <pageSetup paperSize="9" scale="45" orientation="landscape" r:id="rId1"/>
      <headerFooter alignWithMargins="0">
        <oddHeader>&amp;L &amp;A, Seite &amp;P von &amp;N&amp;R&amp;D</oddHeader>
      </headerFooter>
    </customSheetView>
    <customSheetView guid="{AB984B78-CF90-47D3-BD7F-5805A1C1409B}" scale="85" showPageBreaks="1" showGridLines="0" fitToPage="1">
      <selection activeCell="L17" sqref="L17"/>
      <pageMargins left="0.78740157499999996" right="0.78740157499999996" top="0.984251969" bottom="0.984251969" header="0.4921259845" footer="0.4921259845"/>
      <pageSetup paperSize="9" scale="45" orientation="landscape" r:id="rId2"/>
      <headerFooter alignWithMargins="0">
        <oddHeader>&amp;L &amp;A, Seite &amp;P von &amp;N&amp;R&amp;D</oddHeader>
      </headerFooter>
    </customSheetView>
  </customSheetViews>
  <mergeCells count="211">
    <mergeCell ref="K127:M127"/>
    <mergeCell ref="K128:M128"/>
    <mergeCell ref="K129:M129"/>
    <mergeCell ref="K130:M130"/>
    <mergeCell ref="K131:M131"/>
    <mergeCell ref="K132:M132"/>
    <mergeCell ref="K133:M133"/>
    <mergeCell ref="K134:M134"/>
    <mergeCell ref="K135:M135"/>
    <mergeCell ref="K118:M118"/>
    <mergeCell ref="K119:M119"/>
    <mergeCell ref="K120:M120"/>
    <mergeCell ref="K121:M121"/>
    <mergeCell ref="K122:M122"/>
    <mergeCell ref="K123:M123"/>
    <mergeCell ref="K124:M124"/>
    <mergeCell ref="K125:M125"/>
    <mergeCell ref="K126:M126"/>
    <mergeCell ref="K109:M109"/>
    <mergeCell ref="K110:M110"/>
    <mergeCell ref="K111:M111"/>
    <mergeCell ref="K112:M112"/>
    <mergeCell ref="K113:M113"/>
    <mergeCell ref="K114:M114"/>
    <mergeCell ref="K115:M115"/>
    <mergeCell ref="K116:M116"/>
    <mergeCell ref="K117:M117"/>
    <mergeCell ref="K100:M100"/>
    <mergeCell ref="K101:M101"/>
    <mergeCell ref="K102:M102"/>
    <mergeCell ref="K103:M103"/>
    <mergeCell ref="K104:M104"/>
    <mergeCell ref="K105:M105"/>
    <mergeCell ref="K106:M106"/>
    <mergeCell ref="K107:M107"/>
    <mergeCell ref="K108:M108"/>
    <mergeCell ref="K91:M91"/>
    <mergeCell ref="K92:M92"/>
    <mergeCell ref="K93:M93"/>
    <mergeCell ref="K94:M94"/>
    <mergeCell ref="K95:M95"/>
    <mergeCell ref="K96:M96"/>
    <mergeCell ref="K97:M97"/>
    <mergeCell ref="K98:M98"/>
    <mergeCell ref="K99:M99"/>
    <mergeCell ref="I4:I5"/>
    <mergeCell ref="D132:E132"/>
    <mergeCell ref="D133:E133"/>
    <mergeCell ref="D134:E134"/>
    <mergeCell ref="D135:E135"/>
    <mergeCell ref="D123:E123"/>
    <mergeCell ref="D124:E124"/>
    <mergeCell ref="D125:E125"/>
    <mergeCell ref="D126:E126"/>
    <mergeCell ref="D127:E127"/>
    <mergeCell ref="D128:E128"/>
    <mergeCell ref="D129:E129"/>
    <mergeCell ref="D130:E130"/>
    <mergeCell ref="D131:E131"/>
    <mergeCell ref="D114:E114"/>
    <mergeCell ref="D115:E115"/>
    <mergeCell ref="D116:E116"/>
    <mergeCell ref="D117:E117"/>
    <mergeCell ref="D118:E118"/>
    <mergeCell ref="D119:E119"/>
    <mergeCell ref="D120:E120"/>
    <mergeCell ref="D121:E121"/>
    <mergeCell ref="D122:E122"/>
    <mergeCell ref="D106:E106"/>
    <mergeCell ref="D107:E107"/>
    <mergeCell ref="D108:E108"/>
    <mergeCell ref="D109:E109"/>
    <mergeCell ref="D110:E110"/>
    <mergeCell ref="D111:E111"/>
    <mergeCell ref="D112:E112"/>
    <mergeCell ref="D113:E113"/>
    <mergeCell ref="F4:H5"/>
    <mergeCell ref="D97:E97"/>
    <mergeCell ref="D98:E98"/>
    <mergeCell ref="D99:E99"/>
    <mergeCell ref="D100:E100"/>
    <mergeCell ref="D101:E101"/>
    <mergeCell ref="D102:E102"/>
    <mergeCell ref="D103:E103"/>
    <mergeCell ref="D104:E104"/>
    <mergeCell ref="D105:E105"/>
    <mergeCell ref="N68:P68"/>
    <mergeCell ref="Q68:S68"/>
    <mergeCell ref="T68:U68"/>
    <mergeCell ref="D91:E91"/>
    <mergeCell ref="D92:E92"/>
    <mergeCell ref="D93:E93"/>
    <mergeCell ref="D94:E94"/>
    <mergeCell ref="D95:E95"/>
    <mergeCell ref="B67:Q67"/>
    <mergeCell ref="D72:E72"/>
    <mergeCell ref="K72:M72"/>
    <mergeCell ref="K73:M73"/>
    <mergeCell ref="K74:M74"/>
    <mergeCell ref="K75:M75"/>
    <mergeCell ref="K76:M76"/>
    <mergeCell ref="K69:M69"/>
    <mergeCell ref="K71:M71"/>
    <mergeCell ref="K81:M81"/>
    <mergeCell ref="K82:M82"/>
    <mergeCell ref="K83:M83"/>
    <mergeCell ref="K84:M84"/>
    <mergeCell ref="K77:M77"/>
    <mergeCell ref="K78:M78"/>
    <mergeCell ref="K79:M79"/>
    <mergeCell ref="B4:C4"/>
    <mergeCell ref="B3:C3"/>
    <mergeCell ref="B172:C172"/>
    <mergeCell ref="D71:E71"/>
    <mergeCell ref="D69:E69"/>
    <mergeCell ref="D73:E73"/>
    <mergeCell ref="D77:E77"/>
    <mergeCell ref="D81:E81"/>
    <mergeCell ref="D74:E74"/>
    <mergeCell ref="D75:E75"/>
    <mergeCell ref="D76:E76"/>
    <mergeCell ref="D82:E82"/>
    <mergeCell ref="D83:E83"/>
    <mergeCell ref="D84:E84"/>
    <mergeCell ref="D78:E78"/>
    <mergeCell ref="D79:E79"/>
    <mergeCell ref="D80:E80"/>
    <mergeCell ref="D139:E139"/>
    <mergeCell ref="D145:E145"/>
    <mergeCell ref="D151:E151"/>
    <mergeCell ref="D157:E157"/>
    <mergeCell ref="D163:E163"/>
    <mergeCell ref="D96:E96"/>
    <mergeCell ref="D169:E169"/>
    <mergeCell ref="K80:M80"/>
    <mergeCell ref="D88:E88"/>
    <mergeCell ref="K88:M88"/>
    <mergeCell ref="D89:E89"/>
    <mergeCell ref="K89:M89"/>
    <mergeCell ref="D90:E90"/>
    <mergeCell ref="K90:M90"/>
    <mergeCell ref="D85:E85"/>
    <mergeCell ref="K85:M85"/>
    <mergeCell ref="D86:E86"/>
    <mergeCell ref="K86:M86"/>
    <mergeCell ref="D87:E87"/>
    <mergeCell ref="K87:M87"/>
    <mergeCell ref="K139:M139"/>
    <mergeCell ref="D140:E140"/>
    <mergeCell ref="K140:M140"/>
    <mergeCell ref="D141:E141"/>
    <mergeCell ref="K141:M141"/>
    <mergeCell ref="D136:E136"/>
    <mergeCell ref="K136:M136"/>
    <mergeCell ref="D137:E137"/>
    <mergeCell ref="K137:M137"/>
    <mergeCell ref="D138:E138"/>
    <mergeCell ref="K138:M138"/>
    <mergeCell ref="K145:M145"/>
    <mergeCell ref="D146:E146"/>
    <mergeCell ref="K146:M146"/>
    <mergeCell ref="D147:E147"/>
    <mergeCell ref="K147:M147"/>
    <mergeCell ref="D142:E142"/>
    <mergeCell ref="K142:M142"/>
    <mergeCell ref="D143:E143"/>
    <mergeCell ref="K143:M143"/>
    <mergeCell ref="D144:E144"/>
    <mergeCell ref="K144:M144"/>
    <mergeCell ref="K151:M151"/>
    <mergeCell ref="D152:E152"/>
    <mergeCell ref="K152:M152"/>
    <mergeCell ref="D153:E153"/>
    <mergeCell ref="K153:M153"/>
    <mergeCell ref="D148:E148"/>
    <mergeCell ref="K148:M148"/>
    <mergeCell ref="D149:E149"/>
    <mergeCell ref="K149:M149"/>
    <mergeCell ref="D150:E150"/>
    <mergeCell ref="K150:M150"/>
    <mergeCell ref="K157:M157"/>
    <mergeCell ref="D158:E158"/>
    <mergeCell ref="K158:M158"/>
    <mergeCell ref="D159:E159"/>
    <mergeCell ref="K159:M159"/>
    <mergeCell ref="D154:E154"/>
    <mergeCell ref="K154:M154"/>
    <mergeCell ref="D155:E155"/>
    <mergeCell ref="K155:M155"/>
    <mergeCell ref="D156:E156"/>
    <mergeCell ref="K156:M156"/>
    <mergeCell ref="K163:M163"/>
    <mergeCell ref="D164:E164"/>
    <mergeCell ref="K164:M164"/>
    <mergeCell ref="D165:E165"/>
    <mergeCell ref="K165:M165"/>
    <mergeCell ref="D160:E160"/>
    <mergeCell ref="K160:M160"/>
    <mergeCell ref="D161:E161"/>
    <mergeCell ref="K161:M161"/>
    <mergeCell ref="D162:E162"/>
    <mergeCell ref="K162:M162"/>
    <mergeCell ref="K169:M169"/>
    <mergeCell ref="D170:E170"/>
    <mergeCell ref="K170:M170"/>
    <mergeCell ref="D166:E166"/>
    <mergeCell ref="K166:M166"/>
    <mergeCell ref="D167:E167"/>
    <mergeCell ref="K167:M167"/>
    <mergeCell ref="D168:E168"/>
    <mergeCell ref="K168:M168"/>
  </mergeCells>
  <phoneticPr fontId="8" type="noConversion"/>
  <dataValidations count="2">
    <dataValidation type="decimal" operator="greaterThanOrEqual" allowBlank="1" showInputMessage="1" showErrorMessage="1" error="Bitte eine Dezimalzahl größer oder gleich Null eintragen!" sqref="E11:E65 I12:I64 F10:H64" xr:uid="{00000000-0002-0000-0C00-000000000000}">
      <formula1>0</formula1>
    </dataValidation>
    <dataValidation type="decimal" allowBlank="1" showInputMessage="1" showErrorMessage="1" error="Der Faktor muss zwischen 0 und 1 liegen" sqref="R71:R170 O71:O170" xr:uid="{00000000-0002-0000-0C00-000001000000}">
      <formula1>0</formula1>
      <formula2>1</formula2>
    </dataValidation>
  </dataValidations>
  <pageMargins left="0.78740157499999996" right="0.78740157499999996" top="0.984251969" bottom="0.984251969" header="0.4921259845" footer="0.4921259845"/>
  <pageSetup paperSize="9" scale="16" orientation="landscape" r:id="rId3"/>
  <headerFooter alignWithMargins="0">
    <oddHeader>&amp;L &amp;A, Seite &amp;P von &amp;N&amp;R&amp;D</oddHeader>
  </headerFooter>
  <ignoredErrors>
    <ignoredError sqref="E47:H47 E56:H56 E64:F64 E29:H29 E38:H38 N71:N170 P71:Q170 S71:U170 E13:G13 E22:H22 E31:H31 E40:H40 E49:H49 E58:H58 E16:G16 E14:F15 E18:G18 E17:F17 E25:H25 E23:F24 E34:H34 E32:F33 E35:F35 E43:H43 E41:F41 E42:F42 E44:F44 E52:H52 E50:F50 E51:F51 E53:F53 E61:H61 E59:F59 E60:F60 E26:F26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C00-000002000000}">
          <x14:formula1>
            <xm:f>Listen!$B$2:$B$8</xm:f>
          </x14:formula1>
          <xm:sqref>C71:C170</xm:sqref>
        </x14:dataValidation>
        <x14:dataValidation type="list" allowBlank="1" showInputMessage="1" showErrorMessage="1" xr:uid="{00000000-0002-0000-0C00-000003000000}">
          <x14:formula1>
            <xm:f>Listen!$D$2:$D$10</xm:f>
          </x14:formula1>
          <xm:sqref>D71:D170 E72:E169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3E978-B4E6-4108-A94A-433C98F14BF1}">
  <sheetPr codeName="Tabelle4">
    <tabColor indexed="43"/>
  </sheetPr>
  <dimension ref="B1:E14"/>
  <sheetViews>
    <sheetView showGridLines="0" workbookViewId="0">
      <selection activeCell="B4" sqref="B4"/>
    </sheetView>
  </sheetViews>
  <sheetFormatPr baseColWidth="10" defaultRowHeight="12.75" x14ac:dyDescent="0.2"/>
  <cols>
    <col min="1" max="1" width="2.7109375" style="330" customWidth="1"/>
    <col min="2" max="2" width="26.42578125" style="330" customWidth="1"/>
    <col min="3" max="3" width="26.28515625" style="330" customWidth="1"/>
    <col min="4" max="4" width="14.42578125" style="330" customWidth="1"/>
    <col min="5" max="5" width="16.28515625" style="330" customWidth="1"/>
    <col min="6" max="16384" width="11.42578125" style="330"/>
  </cols>
  <sheetData>
    <row r="1" spans="2:5" ht="18" customHeight="1" x14ac:dyDescent="0.2">
      <c r="B1" s="388" t="s">
        <v>307</v>
      </c>
    </row>
    <row r="2" spans="2:5" ht="11.25" customHeight="1" thickBot="1" x14ac:dyDescent="0.25">
      <c r="B2" s="343"/>
    </row>
    <row r="3" spans="2:5" ht="31.5" customHeight="1" x14ac:dyDescent="0.2">
      <c r="B3" s="402" t="s">
        <v>33</v>
      </c>
      <c r="C3" s="403" t="s">
        <v>306</v>
      </c>
      <c r="D3" s="404"/>
      <c r="E3" s="405" t="s">
        <v>121</v>
      </c>
    </row>
    <row r="4" spans="2:5" ht="15" customHeight="1" x14ac:dyDescent="0.2">
      <c r="B4" s="344"/>
      <c r="C4" s="345"/>
      <c r="D4" s="346"/>
      <c r="E4" s="347"/>
    </row>
    <row r="5" spans="2:5" ht="15" customHeight="1" x14ac:dyDescent="0.2">
      <c r="B5" s="344"/>
      <c r="C5" s="345"/>
      <c r="D5" s="346"/>
      <c r="E5" s="347"/>
    </row>
    <row r="6" spans="2:5" ht="15" customHeight="1" x14ac:dyDescent="0.2">
      <c r="B6" s="344"/>
      <c r="C6" s="345"/>
      <c r="D6" s="346"/>
      <c r="E6" s="347"/>
    </row>
    <row r="7" spans="2:5" ht="15" customHeight="1" x14ac:dyDescent="0.2">
      <c r="B7" s="344"/>
      <c r="C7" s="345"/>
      <c r="D7" s="346"/>
      <c r="E7" s="347"/>
    </row>
    <row r="8" spans="2:5" ht="15" customHeight="1" x14ac:dyDescent="0.2">
      <c r="B8" s="344"/>
      <c r="C8" s="345"/>
      <c r="D8" s="346"/>
      <c r="E8" s="347"/>
    </row>
    <row r="9" spans="2:5" ht="15" customHeight="1" x14ac:dyDescent="0.2">
      <c r="B9" s="344"/>
      <c r="C9" s="345"/>
      <c r="D9" s="346"/>
      <c r="E9" s="347"/>
    </row>
    <row r="10" spans="2:5" ht="15" customHeight="1" x14ac:dyDescent="0.2">
      <c r="B10" s="344"/>
      <c r="C10" s="345"/>
      <c r="D10" s="346"/>
      <c r="E10" s="347"/>
    </row>
    <row r="11" spans="2:5" ht="15" customHeight="1" x14ac:dyDescent="0.2">
      <c r="B11" s="344"/>
      <c r="C11" s="345"/>
      <c r="D11" s="346"/>
      <c r="E11" s="347"/>
    </row>
    <row r="12" spans="2:5" ht="15" customHeight="1" x14ac:dyDescent="0.2">
      <c r="B12" s="344"/>
      <c r="C12" s="345"/>
      <c r="D12" s="346"/>
      <c r="E12" s="347"/>
    </row>
    <row r="13" spans="2:5" ht="15" customHeight="1" thickBot="1" x14ac:dyDescent="0.25">
      <c r="B13" s="348"/>
      <c r="C13" s="349"/>
      <c r="D13" s="350"/>
      <c r="E13" s="347"/>
    </row>
    <row r="14" spans="2:5" ht="13.5" thickBot="1" x14ac:dyDescent="0.25">
      <c r="B14" s="351"/>
      <c r="C14" s="352"/>
      <c r="D14" s="353" t="s">
        <v>73</v>
      </c>
      <c r="E14" s="354">
        <f>SUM(E4:E13)</f>
        <v>0</v>
      </c>
    </row>
  </sheetData>
  <sheetProtection algorithmName="SHA-512" hashValue="j3HAAvxgRWr0IlXAFH4A1MS1BIaSbSP4mpMHsiVoX0rXSBFH40I16ApAyqwK0t/HVjeT7iHuaEahMZwfhb94fg==" saltValue="4ZN4OoXprb821aBBS8/TDg==" spinCount="100000" sheet="1" objects="1" scenarios="1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AC70F-4A22-493F-9A0D-39091AD3F89B}">
  <sheetPr codeName="Tabelle6">
    <tabColor indexed="43"/>
  </sheetPr>
  <dimension ref="B1:J30"/>
  <sheetViews>
    <sheetView showGridLines="0" workbookViewId="0">
      <selection activeCell="G5" sqref="G4:G5"/>
    </sheetView>
  </sheetViews>
  <sheetFormatPr baseColWidth="10" defaultRowHeight="12.75" x14ac:dyDescent="0.2"/>
  <cols>
    <col min="1" max="1" width="3.140625" style="330" customWidth="1"/>
    <col min="2" max="2" width="12.85546875" style="330" customWidth="1"/>
    <col min="3" max="3" width="33.140625" style="330" customWidth="1"/>
    <col min="4" max="4" width="21.7109375" style="330" customWidth="1"/>
    <col min="5" max="10" width="13.7109375" style="330" customWidth="1"/>
    <col min="11" max="16384" width="11.42578125" style="330"/>
  </cols>
  <sheetData>
    <row r="1" spans="2:7" ht="20.25" customHeight="1" x14ac:dyDescent="0.25">
      <c r="B1" s="389" t="s">
        <v>297</v>
      </c>
    </row>
    <row r="2" spans="2:7" ht="14.25" customHeight="1" thickBot="1" x14ac:dyDescent="0.25"/>
    <row r="3" spans="2:7" ht="30" x14ac:dyDescent="0.2">
      <c r="B3" s="406" t="s">
        <v>285</v>
      </c>
      <c r="C3" s="407" t="s">
        <v>286</v>
      </c>
      <c r="D3" s="542" t="s">
        <v>287</v>
      </c>
      <c r="E3" s="543"/>
      <c r="F3" s="544"/>
      <c r="G3" s="408" t="s">
        <v>34</v>
      </c>
    </row>
    <row r="4" spans="2:7" ht="15" customHeight="1" x14ac:dyDescent="0.2">
      <c r="B4" s="548" t="s">
        <v>289</v>
      </c>
      <c r="C4" s="554" t="s">
        <v>299</v>
      </c>
      <c r="D4" s="281" t="s">
        <v>282</v>
      </c>
      <c r="E4" s="282"/>
      <c r="F4" s="283"/>
      <c r="G4" s="270">
        <f>'B1. Erzielte Erlöse'!C4</f>
        <v>0</v>
      </c>
    </row>
    <row r="5" spans="2:7" ht="15" customHeight="1" x14ac:dyDescent="0.2">
      <c r="B5" s="549"/>
      <c r="C5" s="555"/>
      <c r="D5" s="281" t="s">
        <v>278</v>
      </c>
      <c r="E5" s="282"/>
      <c r="F5" s="283"/>
      <c r="G5" s="270">
        <f>'B1. Erzielte Erlöse'!C5</f>
        <v>0</v>
      </c>
    </row>
    <row r="6" spans="2:7" ht="15" customHeight="1" x14ac:dyDescent="0.2">
      <c r="B6" s="550"/>
      <c r="C6" s="556"/>
      <c r="D6" s="281" t="s">
        <v>266</v>
      </c>
      <c r="E6" s="282"/>
      <c r="F6" s="283"/>
      <c r="G6" s="271">
        <f>G4-G5</f>
        <v>0</v>
      </c>
    </row>
    <row r="7" spans="2:7" ht="6" customHeight="1" x14ac:dyDescent="0.2">
      <c r="B7" s="272"/>
      <c r="C7" s="273"/>
      <c r="D7" s="274"/>
      <c r="E7" s="274"/>
      <c r="F7" s="274"/>
      <c r="G7" s="275"/>
    </row>
    <row r="8" spans="2:7" ht="15" customHeight="1" x14ac:dyDescent="0.2">
      <c r="B8" s="548" t="s">
        <v>290</v>
      </c>
      <c r="C8" s="551" t="s">
        <v>300</v>
      </c>
      <c r="D8" s="281" t="s">
        <v>32</v>
      </c>
      <c r="E8" s="282"/>
      <c r="F8" s="283"/>
      <c r="G8" s="276">
        <f>'B2. vorgelagerte Netzkosten'!D4</f>
        <v>0</v>
      </c>
    </row>
    <row r="9" spans="2:7" ht="15" customHeight="1" x14ac:dyDescent="0.2">
      <c r="B9" s="549"/>
      <c r="C9" s="552"/>
      <c r="D9" s="281" t="s">
        <v>284</v>
      </c>
      <c r="E9" s="282"/>
      <c r="F9" s="283"/>
      <c r="G9" s="276">
        <f>'B2. vorgelagerte Netzkosten'!D5</f>
        <v>0</v>
      </c>
    </row>
    <row r="10" spans="2:7" ht="15" customHeight="1" x14ac:dyDescent="0.2">
      <c r="B10" s="550"/>
      <c r="C10" s="553"/>
      <c r="D10" s="281" t="s">
        <v>266</v>
      </c>
      <c r="E10" s="282"/>
      <c r="F10" s="283"/>
      <c r="G10" s="270">
        <f>G8-G9</f>
        <v>0</v>
      </c>
    </row>
    <row r="11" spans="2:7" ht="6" customHeight="1" x14ac:dyDescent="0.2">
      <c r="B11" s="272"/>
      <c r="C11" s="249"/>
      <c r="D11" s="277"/>
      <c r="E11" s="277"/>
      <c r="F11" s="277"/>
      <c r="G11" s="278"/>
    </row>
    <row r="12" spans="2:7" ht="15" customHeight="1" x14ac:dyDescent="0.2">
      <c r="B12" s="548" t="s">
        <v>291</v>
      </c>
      <c r="C12" s="551" t="s">
        <v>301</v>
      </c>
      <c r="D12" s="281" t="s">
        <v>32</v>
      </c>
      <c r="E12" s="282"/>
      <c r="F12" s="283"/>
      <c r="G12" s="270">
        <f>'B3. dezentrale Einspeisung'!D4</f>
        <v>0</v>
      </c>
    </row>
    <row r="13" spans="2:7" ht="15" customHeight="1" x14ac:dyDescent="0.2">
      <c r="B13" s="549"/>
      <c r="C13" s="552"/>
      <c r="D13" s="281" t="s">
        <v>284</v>
      </c>
      <c r="E13" s="282"/>
      <c r="F13" s="283"/>
      <c r="G13" s="270">
        <f>'B3. dezentrale Einspeisung'!D5</f>
        <v>0</v>
      </c>
    </row>
    <row r="14" spans="2:7" ht="15" customHeight="1" x14ac:dyDescent="0.2">
      <c r="B14" s="550"/>
      <c r="C14" s="553"/>
      <c r="D14" s="281" t="s">
        <v>266</v>
      </c>
      <c r="E14" s="282"/>
      <c r="F14" s="283"/>
      <c r="G14" s="270">
        <f>G12-G13</f>
        <v>0</v>
      </c>
    </row>
    <row r="15" spans="2:7" ht="6" customHeight="1" x14ac:dyDescent="0.2">
      <c r="B15" s="272"/>
      <c r="C15" s="249"/>
      <c r="D15" s="277"/>
      <c r="E15" s="277"/>
      <c r="F15" s="277"/>
      <c r="G15" s="278"/>
    </row>
    <row r="16" spans="2:7" ht="15" customHeight="1" x14ac:dyDescent="0.2">
      <c r="B16" s="328" t="s">
        <v>308</v>
      </c>
      <c r="C16" s="329" t="s">
        <v>309</v>
      </c>
      <c r="D16" s="281" t="s">
        <v>32</v>
      </c>
      <c r="E16" s="282"/>
      <c r="F16" s="282"/>
      <c r="G16" s="270">
        <f>'B4. Sonstiges'!E14</f>
        <v>0</v>
      </c>
    </row>
    <row r="17" spans="2:10" ht="6" customHeight="1" x14ac:dyDescent="0.2">
      <c r="B17" s="331"/>
      <c r="C17" s="332"/>
      <c r="D17" s="332"/>
      <c r="E17" s="332"/>
      <c r="F17" s="332"/>
      <c r="G17" s="333"/>
    </row>
    <row r="18" spans="2:10" ht="15" customHeight="1" thickBot="1" x14ac:dyDescent="0.25">
      <c r="B18" s="334"/>
      <c r="C18" s="335"/>
      <c r="D18" s="279" t="s">
        <v>288</v>
      </c>
      <c r="E18" s="284"/>
      <c r="F18" s="285"/>
      <c r="G18" s="280">
        <f>G6+G10+G14+G16</f>
        <v>0</v>
      </c>
    </row>
    <row r="20" spans="2:10" ht="13.5" thickBot="1" x14ac:dyDescent="0.25"/>
    <row r="21" spans="2:10" ht="15" x14ac:dyDescent="0.2">
      <c r="B21" s="409" t="s">
        <v>298</v>
      </c>
      <c r="C21" s="410"/>
      <c r="D21" s="410"/>
      <c r="E21" s="410"/>
      <c r="F21" s="410"/>
      <c r="G21" s="410"/>
      <c r="H21" s="410"/>
      <c r="I21" s="410"/>
      <c r="J21" s="411"/>
    </row>
    <row r="22" spans="2:10" ht="30" x14ac:dyDescent="0.2">
      <c r="B22" s="545" t="s">
        <v>33</v>
      </c>
      <c r="C22" s="546"/>
      <c r="D22" s="547"/>
      <c r="E22" s="412" t="str">
        <f>'A. Allgemeine Informationen'!D17&amp;CHAR(10)&amp;"[EUR]"</f>
        <v>2025
[EUR]</v>
      </c>
      <c r="F22" s="412" t="str">
        <f>'A. Allgemeine Informationen'!D17+1&amp;CHAR(10)&amp;"[EUR]"</f>
        <v>2026
[EUR]</v>
      </c>
      <c r="G22" s="412" t="str">
        <f>'A. Allgemeine Informationen'!D17+2&amp;CHAR(10)&amp;"[EUR]"</f>
        <v>2027
[EUR]</v>
      </c>
      <c r="H22" s="412" t="str">
        <f>'A. Allgemeine Informationen'!D17+3&amp;CHAR(10)&amp;"[EUR]"</f>
        <v>2028
[EUR]</v>
      </c>
      <c r="I22" s="412" t="str">
        <f>'A. Allgemeine Informationen'!D17+4&amp;CHAR(10)&amp;"[EUR]"</f>
        <v>2029
[EUR]</v>
      </c>
      <c r="J22" s="401" t="str">
        <f>'A. Allgemeine Informationen'!D17+5&amp;CHAR(10)&amp;"[EUR]"</f>
        <v>2030
[EUR]</v>
      </c>
    </row>
    <row r="23" spans="2:10" ht="15" customHeight="1" x14ac:dyDescent="0.2">
      <c r="B23" s="312" t="s">
        <v>292</v>
      </c>
      <c r="C23" s="286"/>
      <c r="D23" s="287"/>
      <c r="E23" s="288"/>
      <c r="F23" s="289">
        <f>E28</f>
        <v>0</v>
      </c>
      <c r="G23" s="289">
        <f>IFERROR(F28,"")</f>
        <v>0</v>
      </c>
      <c r="H23" s="290"/>
      <c r="I23" s="291"/>
      <c r="J23" s="313"/>
    </row>
    <row r="24" spans="2:10" ht="15" customHeight="1" x14ac:dyDescent="0.2">
      <c r="B24" s="312" t="s">
        <v>293</v>
      </c>
      <c r="C24" s="286"/>
      <c r="D24" s="287"/>
      <c r="E24" s="289">
        <f>G18</f>
        <v>0</v>
      </c>
      <c r="F24" s="289">
        <f>F23</f>
        <v>0</v>
      </c>
      <c r="G24" s="289">
        <f>IFERROR(G23,"")</f>
        <v>0</v>
      </c>
      <c r="H24" s="292"/>
      <c r="I24" s="314"/>
      <c r="J24" s="315"/>
    </row>
    <row r="25" spans="2:10" ht="15" customHeight="1" x14ac:dyDescent="0.2">
      <c r="B25" s="312" t="s">
        <v>294</v>
      </c>
      <c r="C25" s="286"/>
      <c r="D25" s="287"/>
      <c r="E25" s="289">
        <f>IFERROR((E23+E24)/2,"")</f>
        <v>0</v>
      </c>
      <c r="F25" s="289">
        <f>IFERROR((F23+F24)/2,"")</f>
        <v>0</v>
      </c>
      <c r="G25" s="289">
        <f>IFERROR((G23+G24)/2,"")</f>
        <v>0</v>
      </c>
      <c r="H25" s="293"/>
      <c r="I25" s="294"/>
      <c r="J25" s="316"/>
    </row>
    <row r="26" spans="2:10" ht="15" customHeight="1" x14ac:dyDescent="0.2">
      <c r="B26" s="312" t="s">
        <v>305</v>
      </c>
      <c r="C26" s="286"/>
      <c r="D26" s="287"/>
      <c r="E26" s="295">
        <f>VLOOKUP('A. Allgemeine Informationen'!D17,Listen!H2:I4,2,0)</f>
        <v>1.03E-2</v>
      </c>
      <c r="F26" s="295">
        <f>E26</f>
        <v>1.03E-2</v>
      </c>
      <c r="G26" s="295">
        <f>E26</f>
        <v>1.03E-2</v>
      </c>
      <c r="H26" s="295">
        <f>G26</f>
        <v>1.03E-2</v>
      </c>
      <c r="I26" s="295">
        <f>H26</f>
        <v>1.03E-2</v>
      </c>
      <c r="J26" s="317">
        <f>I26</f>
        <v>1.03E-2</v>
      </c>
    </row>
    <row r="27" spans="2:10" ht="15" customHeight="1" x14ac:dyDescent="0.2">
      <c r="B27" s="312" t="s">
        <v>295</v>
      </c>
      <c r="C27" s="286"/>
      <c r="D27" s="287"/>
      <c r="E27" s="296">
        <f>IFERROR(E26*E25,"")</f>
        <v>0</v>
      </c>
      <c r="F27" s="296">
        <f>IFERROR(F26*F25,"")</f>
        <v>0</v>
      </c>
      <c r="G27" s="296">
        <f>IFERROR(G26*G25,"")</f>
        <v>0</v>
      </c>
      <c r="H27" s="297"/>
      <c r="I27" s="298"/>
      <c r="J27" s="318"/>
    </row>
    <row r="28" spans="2:10" ht="15" customHeight="1" x14ac:dyDescent="0.2">
      <c r="B28" s="312" t="s">
        <v>296</v>
      </c>
      <c r="C28" s="286"/>
      <c r="D28" s="287"/>
      <c r="E28" s="296">
        <f>IFERROR(E24+E27,"")</f>
        <v>0</v>
      </c>
      <c r="F28" s="296">
        <f>IFERROR(F24+F27,"")</f>
        <v>0</v>
      </c>
      <c r="G28" s="296">
        <f>IFERROR(G24+G27,"")</f>
        <v>0</v>
      </c>
      <c r="H28" s="299"/>
      <c r="I28" s="300"/>
      <c r="J28" s="319"/>
    </row>
    <row r="29" spans="2:10" ht="15" customHeight="1" x14ac:dyDescent="0.2">
      <c r="B29" s="320" t="s">
        <v>339</v>
      </c>
      <c r="C29" s="301"/>
      <c r="D29" s="302"/>
      <c r="E29" s="303"/>
      <c r="F29" s="304"/>
      <c r="G29" s="305"/>
      <c r="H29" s="306">
        <f>-PMT(H26,3,G28/(1+H26/2),0,0)</f>
        <v>0</v>
      </c>
      <c r="I29" s="306">
        <f>H29</f>
        <v>0</v>
      </c>
      <c r="J29" s="321">
        <f>I29</f>
        <v>0</v>
      </c>
    </row>
    <row r="30" spans="2:10" ht="15" customHeight="1" thickBot="1" x14ac:dyDescent="0.25">
      <c r="B30" s="266" t="s">
        <v>340</v>
      </c>
      <c r="C30" s="267"/>
      <c r="D30" s="268"/>
      <c r="E30" s="322"/>
      <c r="F30" s="323"/>
      <c r="G30" s="324"/>
      <c r="H30" s="325" t="str">
        <f>IF(G28&lt;0,"Mehrerlös (mindernd)","Mindererlös (erhöhend)")</f>
        <v>Mindererlös (erhöhend)</v>
      </c>
      <c r="I30" s="326"/>
      <c r="J30" s="327"/>
    </row>
  </sheetData>
  <sheetProtection algorithmName="SHA-512" hashValue="+nfTcT2HvnBw4WAiZ2Sl5Lw91f5bYsKRGRbDzF5WTrdYEAn+5DEnD7Lc0uDAk3zalY3xmr6uk5G1JWpMdptAug==" saltValue="WPOPQZVKKbjUWk7W5zAPSA==" spinCount="100000" sheet="1" objects="1" scenarios="1"/>
  <mergeCells count="8">
    <mergeCell ref="D3:F3"/>
    <mergeCell ref="B22:D22"/>
    <mergeCell ref="B12:B14"/>
    <mergeCell ref="C12:C14"/>
    <mergeCell ref="B4:B6"/>
    <mergeCell ref="C4:C6"/>
    <mergeCell ref="B8:B10"/>
    <mergeCell ref="C8:C10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2CDDFE43160294699609C6FDF479FA7" ma:contentTypeVersion="13" ma:contentTypeDescription="Ein neues Dokument erstellen." ma:contentTypeScope="" ma:versionID="7ee017c8a989852821a34a44c7a56d51">
  <xsd:schema xmlns:xsd="http://www.w3.org/2001/XMLSchema" xmlns:xs="http://www.w3.org/2001/XMLSchema" xmlns:p="http://schemas.microsoft.com/office/2006/metadata/properties" xmlns:ns2="a748a16e-2b98-48f3-b86b-87623c82d918" xmlns:ns3="a4654826-7e99-4425-b4cc-b7e6641c4943" targetNamespace="http://schemas.microsoft.com/office/2006/metadata/properties" ma:root="true" ma:fieldsID="8e22d88f9c9627d85e400d1095e94050" ns2:_="" ns3:_="">
    <xsd:import namespace="a748a16e-2b98-48f3-b86b-87623c82d918"/>
    <xsd:import namespace="a4654826-7e99-4425-b4cc-b7e6641c494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48a16e-2b98-48f3-b86b-87623c82d91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2a321b8-8ebe-47b2-927c-530f5371d750}" ma:internalName="TaxCatchAll" ma:showField="CatchAllData" ma:web="a748a16e-2b98-48f3-b86b-87623c82d91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654826-7e99-4425-b4cc-b7e6641c49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markierungen" ma:readOnly="false" ma:fieldId="{5cf76f15-5ced-4ddc-b409-7134ff3c332f}" ma:taxonomyMulti="true" ma:sspId="07dda8dc-c006-4852-b2fd-1b5e5917cf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748a16e-2b98-48f3-b86b-87623c82d918" xsi:nil="true"/>
    <lcf76f155ced4ddcb4097134ff3c332f xmlns="a4654826-7e99-4425-b4cc-b7e6641c494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99DAD22-53F2-4F3B-84B3-C0EB35C414C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45228B-E178-4BC6-B7B8-2D331F07BC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48a16e-2b98-48f3-b86b-87623c82d918"/>
    <ds:schemaRef ds:uri="a4654826-7e99-4425-b4cc-b7e6641c49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A9C6071-FFD7-403F-BDA9-006C0BF74FF2}">
  <ds:schemaRefs>
    <ds:schemaRef ds:uri="http://schemas.microsoft.com/office/2006/metadata/properties"/>
    <ds:schemaRef ds:uri="http://schemas.microsoft.com/office/infopath/2007/PartnerControls"/>
    <ds:schemaRef ds:uri="a748a16e-2b98-48f3-b86b-87623c82d918"/>
    <ds:schemaRef ds:uri="a4654826-7e99-4425-b4cc-b7e6641c494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6</vt:i4>
      </vt:variant>
    </vt:vector>
  </HeadingPairs>
  <TitlesOfParts>
    <vt:vector size="16" baseType="lpstr">
      <vt:lpstr>Listen</vt:lpstr>
      <vt:lpstr>A. Allgemeine Informationen</vt:lpstr>
      <vt:lpstr>A1. Umsatzerlöse</vt:lpstr>
      <vt:lpstr>A2. Energiefluss</vt:lpstr>
      <vt:lpstr>B1. Erzielte Erlöse</vt:lpstr>
      <vt:lpstr>B2. vorgelagerte Netzkosten</vt:lpstr>
      <vt:lpstr>B3. dezentrale Einspeisung</vt:lpstr>
      <vt:lpstr>B4. Sonstiges</vt:lpstr>
      <vt:lpstr>C. Saldierung</vt:lpstr>
      <vt:lpstr>D. Erläuterungen</vt:lpstr>
      <vt:lpstr>'A. Allgemeine Informationen'!Druckbereich</vt:lpstr>
      <vt:lpstr>'A2. Energiefluss'!Druckbereich</vt:lpstr>
      <vt:lpstr>'B2. vorgelagerte Netzkosten'!Druckbereich</vt:lpstr>
      <vt:lpstr>'B3. dezentrale Einspeisung'!Druckbereich</vt:lpstr>
      <vt:lpstr>'B2. vorgelagerte Netzkosten'!Drucktitel</vt:lpstr>
      <vt:lpstr>Tabellenblätter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610-3</dc:creator>
  <cp:lastModifiedBy>612-6</cp:lastModifiedBy>
  <cp:lastPrinted>2024-05-23T13:44:35Z</cp:lastPrinted>
  <dcterms:created xsi:type="dcterms:W3CDTF">2008-06-25T10:46:56Z</dcterms:created>
  <dcterms:modified xsi:type="dcterms:W3CDTF">2026-04-23T12:45:32Z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0x01010012CDDFE43160294699609C6FDF479FA7</vt:lpwstr>
  </property>
  <property fmtid="{D5CDD505-2E9C-101B-9397-08002B2CF9AE}" pid="3" name="MediaServiceImageTags">
    <vt:lpwstr/>
  </property>
</Properties>
</file>